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<sst xmlns="http://schemas.openxmlformats.org/spreadsheetml/2006/main" count="3112" uniqueCount="848">
  <si>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</si>
  <si>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</si>
  <si>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</si>
  <si>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</si>
  <si>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</si>
  <si>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</si>
  <si>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</si>
  <si>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</si>
  <si>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</si>
  <si>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</si>
  <si>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</si>
  <si>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</si>
  <si>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</si>
  <si>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</si>
  <si>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</si>
  <si>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</si>
  <si>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</si>
  <si>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</si>
  <si>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</si>
  <si>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</si>
  <si>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</si>
  <si>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</si>
  <si>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</si>
  <si>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</si>
  <si>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</si>
  <si>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</si>
  <si>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</si>
  <si>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</si>
  <si>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</si>
  <si>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</si>
  <si>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</si>
  <si>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</si>
  <si>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</si>
  <si>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</si>
  <si>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</si>
  <si>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</si>
  <si>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</si>
  <si>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</si>
  <si>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</si>
  <si>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</si>
  <si>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</si>
  <si>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</si>
  <si>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</si>
  <si>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</si>
  <si>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</si>
  <si>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</si>
  <si>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</si>
  <si>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</si>
  <si>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</si>
  <si>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</si>
  <si>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</si>
  <si>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</si>
  <si>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</si>
  <si>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</si>
  <si>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</si>
  <si>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</si>
  <si>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</si>
  <si>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</si>
  <si>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</si>
  <si>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</si>
  <si>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</si>
  <si>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</si>
  <si>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</si>
  <si>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</si>
  <si>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</si>
  <si>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</si>
  <si>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</si>
  <si>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</si>
  <si>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</si>
  <si>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</si>
  <si>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</si>
  <si>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</si>
  <si>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</si>
  <si>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</si>
  <si>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</si>
  <si>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</si>
  <si>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</si>
  <si>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</si>
  <si>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</si>
  <si>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</si>
  <si>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</si>
  <si>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</si>
  <si>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</si>
  <si>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</si>
  <si>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</si>
  <si>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</si>
  <si>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</si>
  <si>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</si>
  <si>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</si>
  <si>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</si>
  <si>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</si>
  <si>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</si>
  <si>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</si>
  <si>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</si>
  <si>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</si>
  <si>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</si>
  <si>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</si>
  <si>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</si>
  <si>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</si>
  <si>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</si>
  <si>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</si>
  <si>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</si>
  <si>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</si>
  <si>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</si>
  <si>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</si>
  <si>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</si>
  <si>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</si>
  <si>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</si>
  <si>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</si>
  <si>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</si>
  <si>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</si>
  <si>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</si>
  <si>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</si>
  <si>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</si>
  <si>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</si>
  <si>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</si>
  <si>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</si>
  <si>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</si>
  <si>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</si>
  <si>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</si>
  <si>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</si>
  <si>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</si>
  <si>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</si>
  <si>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</si>
  <si>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</si>
  <si>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</si>
  <si>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</si>
  <si>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</si>
  <si>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</si>
  <si>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</si>
  <si>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</si>
  <si>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</si>
  <si>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</si>
  <si>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</si>
  <si>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</si>
  <si>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</si>
  <si>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</si>
  <si>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</si>
  <si>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</si>
  <si>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</si>
  <si>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</si>
  <si>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</si>
  <si>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</si>
  <si>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</si>
  <si>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</si>
  <si>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</si>
  <si>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</si>
  <si>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</si>
  <si>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</si>
  <si>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</si>
  <si>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</si>
  <si>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</si>
  <si>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</si>
  <si>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</si>
  <si>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</si>
  <si>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</si>
  <si>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</si>
  <si>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</si>
  <si>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</si>
  <si>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</si>
  <si>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</si>
  <si>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</si>
  <si>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</si>
  <si>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</si>
  <si>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</si>
  <si>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</si>
  <si>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</si>
  <si>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</si>
  <si>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</si>
  <si>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</si>
  <si>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</si>
  <si>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</si>
  <si>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</si>
  <si>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</si>
  <si>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</si>
  <si>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</si>
  <si>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</si>
  <si>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</si>
  <si>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</si>
  <si>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</si>
  <si>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</si>
  <si>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</si>
  <si>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</si>
  <si>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</si>
  <si>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</si>
  <si>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</si>
  <si>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</si>
  <si>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</si>
  <si>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</si>
  <si>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</si>
  <si>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</si>
  <si>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</si>
  <si>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</si>
  <si>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</si>
  <si>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</si>
  <si>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</si>
  <si>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</si>
  <si>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</si>
  <si>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</si>
  <si>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</si>
  <si>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</si>
  <si>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</si>
  <si>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</si>
  <si>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</si>
  <si>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</si>
  <si>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</si>
  <si>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</si>
  <si>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</si>
  <si>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</si>
  <si>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</si>
  <si>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</si>
  <si>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</si>
  <si>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</si>
  <si>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</si>
  <si>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</si>
  <si>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</si>
  <si>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</si>
  <si>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</si>
  <si>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</si>
  <si>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</si>
  <si>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</si>
  <si>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</si>
  <si>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</si>
  <si>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</si>
  <si>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</si>
  <si>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</si>
  <si>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</si>
  <si>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</si>
  <si>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</si>
  <si>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</si>
  <si>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</si>
  <si>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</si>
  <si>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</si>
  <si>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</si>
  <si>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</si>
  <si>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</si>
  <si>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</si>
  <si>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</si>
  <si>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</si>
  <si>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</si>
  <si>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</si>
  <si>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</si>
  <si>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</si>
  <si>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</si>
  <si>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</si>
  <si>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</si>
  <si>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</si>
  <si>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</si>
  <si>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</si>
  <si>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</si>
  <si>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</si>
  <si>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</si>
  <si>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</si>
  <si>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</si>
  <si>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</si>
  <si>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</si>
  <si>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</si>
  <si>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</si>
  <si>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</si>
  <si>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</si>
  <si>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</si>
  <si>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</si>
  <si>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</si>
  <si>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</si>
  <si>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</si>
  <si>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</si>
  <si>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</si>
  <si>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</si>
  <si>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</si>
  <si>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</si>
  <si>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</si>
  <si>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</si>
  <si>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</si>
  <si>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</si>
  <si>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</si>
  <si>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</si>
  <si>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</si>
  <si>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</si>
  <si>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</si>
  <si>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</si>
  <si>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</si>
  <si>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</si>
  <si>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</si>
  <si>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</si>
  <si>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</si>
  <si>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</si>
  <si>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</si>
  <si>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</si>
  <si>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</si>
  <si>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</si>
  <si>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</si>
  <si>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</si>
  <si>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</si>
  <si>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</si>
  <si>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</si>
  <si>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</si>
  <si>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</si>
  <si>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</si>
  <si>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</si>
  <si>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</si>
  <si>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</si>
  <si>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</si>
  <si>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</si>
  <si>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</si>
  <si>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</si>
  <si>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</si>
  <si>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</si>
  <si>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</si>
  <si>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</si>
  <si>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</si>
  <si>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</si>
  <si>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</si>
  <si>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</si>
  <si>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</si>
  <si>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</si>
  <si>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</si>
  <si>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</si>
  <si>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</si>
  <si>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</si>
  <si>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</si>
  <si>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</si>
  <si>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</si>
  <si>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</si>
  <si>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</si>
  <si>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</si>
  <si>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</si>
  <si>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</si>
  <si>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</si>
  <si>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</si>
  <si>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</si>
  <si>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</si>
  <si>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</si>
  <si>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</si>
  <si>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</si>
  <si>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</si>
  <si>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</si>
  <si>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</si>
  <si>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</si>
  <si>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</si>
  <si>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</si>
  <si>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</si>
  <si>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</si>
  <si>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</si>
  <si>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</si>
  <si>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</si>
  <si>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</si>
  <si>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</si>
  <si>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</si>
  <si>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</si>
  <si>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</si>
  <si>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</si>
  <si>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</si>
  <si>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</si>
  <si>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</si>
  <si>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</si>
  <si>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</si>
  <si>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</si>
  <si>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</si>
  <si>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</si>
  <si>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</si>
  <si>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</si>
  <si>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</si>
  <si>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</si>
  <si>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</si>
  <si>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</si>
  <si>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</si>
  <si>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</si>
  <si>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</si>
  <si>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</si>
  <si>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</si>
  <si>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</si>
  <si>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</si>
  <si>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</si>
  <si>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</si>
  <si>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</si>
  <si>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</si>
  <si>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</si>
  <si>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</si>
  <si>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</si>
  <si>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</si>
  <si>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</si>
  <si>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</si>
  <si>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</si>
  <si>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</si>
  <si>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</si>
  <si>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</si>
  <si>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</si>
  <si>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</si>
  <si>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</si>
  <si>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</si>
  <si>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</si>
  <si>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</si>
  <si>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</si>
  <si>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</si>
  <si>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</si>
  <si>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</si>
  <si>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</si>
  <si>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</si>
  <si>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</si>
  <si>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</si>
  <si>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</si>
  <si>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</si>
  <si>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</si>
  <si>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</si>
  <si>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</si>
  <si>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</si>
  <si>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</si>
  <si>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</si>
  <si>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</si>
  <si>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</si>
  <si>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</si>
  <si>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</si>
  <si>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</si>
  <si>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</si>
  <si>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</si>
  <si>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</si>
  <si>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</si>
  <si>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</si>
  <si>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</si>
  <si>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</si>
  <si>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</si>
  <si>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</si>
  <si>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</si>
  <si>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</si>
  <si>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</si>
  <si>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</si>
  <si>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</si>
  <si>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</si>
  <si>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</si>
  <si>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</si>
  <si>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</si>
  <si>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</si>
  <si>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</si>
  <si>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</si>
  <si>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</si>
  <si>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</si>
  <si>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</si>
  <si>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</si>
  <si>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</si>
  <si>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</si>
  <si>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</si>
  <si>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</si>
  <si>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</si>
  <si>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</si>
  <si>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</si>
  <si>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</si>
  <si>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</si>
  <si>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</si>
  <si>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</si>
  <si>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</si>
  <si>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</si>
  <si>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</si>
  <si>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</si>
  <si>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</si>
  <si>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</si>
  <si>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</si>
  <si>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</si>
  <si>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</si>
  <si>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</si>
  <si>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</si>
  <si>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</si>
  <si>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</si>
  <si>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</si>
  <si>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</si>
  <si>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</si>
  <si>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</si>
  <si>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</si>
  <si>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</si>
  <si>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</si>
  <si>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</si>
  <si>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</si>
  <si>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</si>
  <si>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</si>
  <si>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</si>
  <si>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</si>
  <si>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</si>
  <si>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</si>
  <si>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</si>
  <si>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</si>
  <si>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</si>
  <si>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</si>
  <si>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</si>
  <si>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</si>
  <si>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</si>
  <si>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</si>
  <si>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</si>
  <si>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</si>
  <si>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</si>
  <si>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</si>
  <si>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</si>
  <si>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</si>
  <si>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</si>
  <si>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</si>
  <si>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</si>
  <si>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</si>
  <si>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</si>
  <si>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</si>
  <si>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</si>
  <si>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</si>
  <si>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</si>
  <si>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</si>
  <si>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</si>
  <si>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</si>
  <si>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</si>
  <si>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</si>
  <si>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</si>
  <si>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</si>
  <si>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</si>
  <si>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</si>
  <si>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</si>
  <si>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</si>
  <si>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</si>
  <si>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</si>
  <si>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</si>
  <si>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</si>
  <si>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</si>
  <si>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</si>
  <si>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</si>
  <si>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</si>
  <si>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</si>
  <si>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</si>
  <si>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</si>
  <si>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</si>
  <si>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</si>
  <si>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</si>
  <si>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</si>
  <si>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</si>
  <si>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</si>
  <si>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</si>
  <si>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</si>
  <si>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</si>
  <si>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</si>
  <si>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</si>
  <si>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</si>
  <si>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</si>
  <si>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</si>
  <si>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</si>
  <si>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</si>
  <si>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</si>
  <si>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</si>
  <si>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</si>
  <si>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</si>
  <si>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</si>
  <si>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</si>
  <si>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</si>
  <si>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</si>
  <si>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</si>
  <si>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</si>
  <si>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</si>
  <si>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</si>
  <si>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</si>
  <si>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</si>
  <si>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</si>
  <si>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</si>
  <si>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</si>
  <si>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</si>
  <si>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</si>
  <si>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</si>
  <si>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</si>
  <si>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</si>
  <si>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</si>
  <si>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</si>
  <si>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</si>
  <si>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</si>
  <si>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</si>
  <si>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</si>
  <si>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</si>
  <si>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</si>
  <si>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</si>
  <si>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</si>
  <si>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</si>
  <si>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</si>
  <si>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</si>
  <si>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</si>
  <si>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</si>
  <si>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</si>
  <si>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</si>
  <si>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</si>
  <si>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</si>
  <si>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</si>
  <si>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</si>
  <si>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</si>
  <si>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</si>
  <si>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</si>
  <si>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</si>
  <si>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</si>
  <si>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</si>
  <si>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</si>
  <si>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</si>
  <si>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</si>
  <si>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</si>
  <si>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</si>
  <si>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</si>
  <si>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</si>
  <si>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</si>
  <si>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</si>
  <si>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</si>
  <si>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</si>
  <si>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</si>
  <si>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</si>
  <si>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</si>
  <si>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</si>
  <si>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</si>
  <si>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</si>
  <si>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</si>
  <si>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</si>
  <si>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</si>
  <si>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</si>
  <si>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</si>
  <si>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</si>
  <si>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</si>
  <si>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</si>
  <si>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</si>
  <si>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</si>
  <si>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</si>
  <si>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</si>
  <si>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</si>
  <si>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</si>
  <si>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</si>
  <si>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</si>
  <si>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</si>
  <si>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</si>
  <si>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</si>
  <si>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</si>
  <si>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</si>
  <si>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</si>
  <si>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</si>
  <si>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</si>
  <si>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</si>
  <si>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</si>
  <si>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</si>
  <si>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</si>
  <si>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</si>
  <si>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</si>
  <si>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</si>
  <si>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</si>
  <si>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</si>
  <si>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</si>
  <si>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</si>
  <si>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</si>
  <si>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</si>
  <si>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</si>
  <si>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</si>
  <si>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</si>
  <si>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</si>
  <si>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</si>
  <si>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</si>
  <si>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</si>
  <si>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</si>
  <si>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</si>
  <si>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</si>
  <si>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</si>
  <si>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</si>
  <si>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</si>
  <si>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</si>
  <si>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</si>
  <si>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</si>
  <si>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</si>
  <si>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</si>
  <si>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</si>
  <si>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</si>
  <si>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</si>
  <si>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</si>
  <si>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</si>
  <si>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</si>
  <si>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</si>
  <si>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</si>
  <si>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</si>
  <si>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</si>
  <si>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</si>
  <si>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</si>
  <si>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</si>
  <si>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</si>
  <si>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</si>
  <si>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</si>
  <si>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</si>
  <si>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</si>
  <si>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</si>
  <si>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</si>
  <si>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</si>
  <si>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</si>
  <si>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</si>
  <si>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</si>
  <si>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</si>
  <si>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</si>
  <si>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</si>
  <si>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</si>
  <si>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</si>
  <si>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</si>
  <si>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</si>
  <si>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</si>
  <si>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</si>
  <si>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</si>
  <si>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</si>
  <si>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</si>
  <si>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</si>
  <si>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</si>
  <si>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</si>
  <si>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</si>
  <si>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</si>
  <si>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</si>
  <si>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</si>
  <si>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</si>
  <si>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</si>
  <si>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</si>
  <si>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</si>
  <si>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</si>
  <si>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</si>
  <si>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</si>
  <si>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</si>
  <si>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</si>
  <si>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</si>
  <si>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</si>
  <si>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</si>
  <si>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</si>
  <si>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</si>
  <si>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</si>
  <si>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</si>
  <si>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</si>
  <si>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</si>
  <si>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</si>
  <si>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</si>
  <si>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</si>
  <si>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</si>
  <si>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</si>
  <si>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</si>
  <si>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</si>
  <si>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</si>
  <si>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</si>
  <si>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</si>
  <si>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</si>
  <si>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</si>
  <si>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</si>
  <si>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</si>
  <si>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</si>
  <si>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</si>
  <si>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</si>
  <si>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</si>
  <si>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</si>
  <si>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</si>
  <si>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</si>
  <si>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</si>
  <si>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</si>
  <si>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</si>
  <si>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</si>
  <si>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</si>
  <si>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</si>
  <si>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</si>
  <si>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</si>
  <si>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</si>
  <si>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</si>
  <si>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</si>
  <si>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</si>
  <si>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</si>
  <si>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</si>
  <si>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</si>
  <si>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</si>
  <si>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</si>
  <si>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</si>
  <si>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</si>
  <si>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</si>
  <si>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</si>
  <si>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</si>
  <si>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</si>
  <si>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</si>
  <si>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</si>
  <si>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</si>
  <si>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</si>
  <si>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</si>
  <si>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</si>
  <si>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</si>
  <si>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</si>
  <si>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</si>
  <si>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</si>
  <si>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</si>
  <si>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</si>
  <si>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</si>
  <si>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</si>
  <si>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</si>
  <si>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</si>
  <si>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</si>
  <si>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</si>
  <si>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</si>
  <si>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</si>
  <si>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</si>
  <si>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</si>
  <si>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</si>
  <si>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</si>
  <si>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</si>
  <si>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</si>
  <si>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</si>
  <si>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</si>
  <si>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</si>
  <si>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</si>
  <si>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</si>
  <si>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</si>
  <si>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</si>
  <si>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</si>
  <si>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</si>
  <si>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</si>
  <si>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</si>
  <si>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</si>
  <si>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</si>
  <si>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</si>
  <si>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</si>
  <si>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</si>
  <si>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</si>
  <si>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</si>
  <si>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</si>
  <si>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</si>
  <si>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</si>
  <si>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</si>
  <si>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</si>
  <si>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</si>
  <si>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</si>
  <si>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</si>
  <si>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</si>
  <si>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</si>
  <si>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</si>
  <si>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</si>
  <si>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</si>
  <si>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</si>
  <si>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</si>
  <si>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</si>
  <si>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</si>
  <si>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</si>
  <si>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</si>
  <si>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</si>
  <si>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>s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</si>
  <si>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</si>
  <si>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</si>
  <si>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</si>
  <si>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</si>
  <si>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</si>
  <si>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</si>
  <si>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</si>
  <si>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</si>
  <si>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>AUGUST-09</t>
  </si>
  <si>
    <t xml:space="preserve">                    ENERGY CONSUMPTION STATEMENT </t>
  </si>
  <si>
    <t>REACTIVE ENERGY CONSUMPTION STATEMENT</t>
  </si>
  <si>
    <t xml:space="preserve"> REACTIVE ENERGY CONSUMPTION STATEMENT </t>
  </si>
  <si>
    <t xml:space="preserve">     REACTIVE ENERGY BILL OF </t>
  </si>
  <si>
    <t>AUGUST.-09</t>
  </si>
  <si>
    <t>AUGUST .-09</t>
  </si>
  <si>
    <t xml:space="preserve">      SEPT.-09</t>
  </si>
  <si>
    <t>Note :Sharing taken from wk-26 abt bill 2009-10</t>
  </si>
  <si>
    <t>August-09</t>
  </si>
  <si>
    <t xml:space="preserve">PERIOD 1st SEPTEMBER-2009 TO 30th SEPTEMBER-2009 </t>
  </si>
</sst>
</file>

<file path=xl/styles.xml><?xml version="1.0" encoding="utf-8"?>
<styleSheet xmlns="http://schemas.openxmlformats.org/spreadsheetml/2006/main">
  <numFmts count="39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74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7" fillId="0" borderId="0" xfId="0" applyNumberFormat="1" applyFont="1" applyFill="1" applyAlignment="1">
      <alignment/>
    </xf>
    <xf numFmtId="174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74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75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4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3" fillId="0" borderId="0" xfId="0" applyFont="1" applyAlignment="1">
      <alignment/>
    </xf>
    <xf numFmtId="174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74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75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center"/>
    </xf>
    <xf numFmtId="174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7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174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2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L1">
      <selection activeCell="Z74" sqref="Z74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62" t="s">
        <v>829</v>
      </c>
      <c r="H3" s="450" t="s">
        <v>844</v>
      </c>
      <c r="O3" s="91" t="s">
        <v>839</v>
      </c>
      <c r="P3" s="83"/>
      <c r="Q3" s="83"/>
      <c r="R3" s="83"/>
      <c r="S3" s="83"/>
      <c r="T3" s="83"/>
      <c r="U3" s="83"/>
      <c r="V3" s="456" t="str">
        <f>H3</f>
        <v>      SEPT.-09</v>
      </c>
      <c r="W3" s="30"/>
      <c r="X3" s="30"/>
      <c r="Y3" s="30"/>
      <c r="Z3" s="262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5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4" t="str">
        <f>H3</f>
        <v>      SEPT.-09</v>
      </c>
      <c r="V5" s="444" t="s">
        <v>842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>
        <v>0</v>
      </c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109071</v>
      </c>
      <c r="V9" s="30">
        <v>104627</v>
      </c>
      <c r="W9" s="65">
        <f>U9-V9</f>
        <v>4444</v>
      </c>
      <c r="X9" s="65">
        <f>T9*W9</f>
        <v>4444000</v>
      </c>
      <c r="Y9" s="97">
        <f>IF(S9="Kvarh(Lag)",X9/1000000,X9/1000)</f>
        <v>4.444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25888</v>
      </c>
      <c r="V10" s="30">
        <v>22004</v>
      </c>
      <c r="W10" s="65">
        <f>U10-V10</f>
        <v>3884</v>
      </c>
      <c r="X10" s="65">
        <f>T10*W10</f>
        <v>3884000</v>
      </c>
      <c r="Y10" s="97">
        <f>IF(S10="Kvarh(Lag)",X10/1000000,X10/1000)</f>
        <v>3.884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50185</v>
      </c>
      <c r="V11" s="30">
        <v>50020</v>
      </c>
      <c r="W11" s="65">
        <f>U11-V11</f>
        <v>165</v>
      </c>
      <c r="X11" s="65">
        <f>T11*W11</f>
        <v>165000</v>
      </c>
      <c r="Y11" s="97">
        <f>IF(S11="Kvarh(Lag)",X11/1000000,X11/1000)</f>
        <v>0.165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225068</v>
      </c>
      <c r="V13" s="30">
        <v>218192</v>
      </c>
      <c r="W13" s="65">
        <f>U13-V13</f>
        <v>6876</v>
      </c>
      <c r="X13" s="65">
        <f>T13*W13</f>
        <v>6876000</v>
      </c>
      <c r="Y13" s="97">
        <f>IF(S13="Kvarh(Lag)",X13/1000000,X13/1000)</f>
        <v>6.876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266566</v>
      </c>
      <c r="V14" s="30">
        <v>254007</v>
      </c>
      <c r="W14" s="65">
        <f>U14-V14</f>
        <v>12559</v>
      </c>
      <c r="X14" s="65">
        <f>T14*W14</f>
        <v>12559000</v>
      </c>
      <c r="Y14" s="97">
        <f>IF(S14="Kvarh(Lag)",X14/1000000,X14/1000)</f>
        <v>12.559</v>
      </c>
      <c r="Z14" s="232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45038</v>
      </c>
      <c r="V15" s="30">
        <v>43268</v>
      </c>
      <c r="W15" s="65">
        <f>U15-V15</f>
        <v>1770</v>
      </c>
      <c r="X15" s="65">
        <f>T15*W15</f>
        <v>-1770000</v>
      </c>
      <c r="Y15" s="97">
        <f>IF(S15="Kvarh(Lag)",X15/1000000,X15/1000)</f>
        <v>-1.77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70426</v>
      </c>
      <c r="V16" s="30">
        <v>68135</v>
      </c>
      <c r="W16" s="65">
        <f>U16-V16</f>
        <v>2291</v>
      </c>
      <c r="X16" s="65">
        <f>T16*W16</f>
        <v>-2291000</v>
      </c>
      <c r="Y16" s="97">
        <f>IF(S16="Kvarh(Lag)",X16/1000000,X16/1000)</f>
        <v>-2.291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17875</v>
      </c>
      <c r="V18" s="30">
        <v>17211</v>
      </c>
      <c r="W18" s="65">
        <f>U18-V18</f>
        <v>664</v>
      </c>
      <c r="X18" s="65">
        <f>T18*W18</f>
        <v>664000</v>
      </c>
      <c r="Y18" s="97">
        <f>IF(S18="Kvarh(Lag)",X18/1000000,X18/1000)</f>
        <v>0.664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19118</v>
      </c>
      <c r="V19" s="30">
        <v>18423</v>
      </c>
      <c r="W19" s="65">
        <f>U19-V19</f>
        <v>695</v>
      </c>
      <c r="X19" s="65">
        <f>T19*W19</f>
        <v>695000</v>
      </c>
      <c r="Y19" s="97">
        <f>IF(S19="Kvarh(Lag)",X19/1000000,X19/1000)</f>
        <v>0.695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8"/>
      <c r="B20" s="349" t="s">
        <v>771</v>
      </c>
      <c r="C20" s="350"/>
      <c r="D20" s="350"/>
      <c r="E20" s="350"/>
      <c r="F20" s="350"/>
      <c r="G20" s="350"/>
      <c r="H20" s="350"/>
      <c r="I20" s="350"/>
      <c r="J20" s="351"/>
      <c r="K20" s="351"/>
      <c r="L20" s="351"/>
      <c r="M20" s="352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37073</v>
      </c>
      <c r="V20" s="30">
        <v>35891</v>
      </c>
      <c r="W20" s="65">
        <f>U20-V20</f>
        <v>1182</v>
      </c>
      <c r="X20" s="65">
        <f>T20*W20</f>
        <v>1182000</v>
      </c>
      <c r="Y20" s="97">
        <f>IF(S20="Kvarh(Lag)",X20/1000000,X20/1000)</f>
        <v>1.182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3"/>
      <c r="B21" s="283"/>
      <c r="C21" s="283"/>
      <c r="D21" s="283"/>
      <c r="E21" s="283"/>
      <c r="F21" s="283"/>
      <c r="G21" s="283"/>
      <c r="H21" s="283"/>
      <c r="I21" s="283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50556</v>
      </c>
      <c r="V21" s="30">
        <v>49132</v>
      </c>
      <c r="W21" s="65">
        <f>U21-V21</f>
        <v>1424</v>
      </c>
      <c r="X21" s="65">
        <f>T21*W21</f>
        <v>1424000</v>
      </c>
      <c r="Y21" s="97">
        <f>IF(S21="Kvarh(Lag)",X21/1000000,X21/1000)</f>
        <v>1.424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19298</v>
      </c>
      <c r="V23" s="30">
        <v>19194</v>
      </c>
      <c r="W23" s="65">
        <f>U23-V23</f>
        <v>104</v>
      </c>
      <c r="X23" s="65">
        <f>T23*W23</f>
        <v>104000</v>
      </c>
      <c r="Y23" s="97">
        <f>IF(S23="Kvarh(Lag)",X23/1000000,X23/1000)</f>
        <v>0.104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33065</v>
      </c>
      <c r="V24" s="30">
        <v>32896</v>
      </c>
      <c r="W24" s="65">
        <f>U24-V24</f>
        <v>169</v>
      </c>
      <c r="X24" s="65">
        <f>T24*W24</f>
        <v>169000</v>
      </c>
      <c r="Y24" s="97">
        <f>IF(S24="Kvarh(Lag)",X24/1000000,X24/1000)</f>
        <v>0.169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4"/>
      <c r="B25" s="256"/>
      <c r="C25" s="256"/>
      <c r="D25" s="256"/>
      <c r="E25" s="256"/>
      <c r="F25" s="256"/>
      <c r="G25" s="256"/>
      <c r="H25" s="256"/>
      <c r="I25" s="355"/>
      <c r="J25" s="356"/>
      <c r="K25" s="356"/>
      <c r="L25" s="356"/>
      <c r="M25" s="357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66744</v>
      </c>
      <c r="V26" s="30">
        <v>65328</v>
      </c>
      <c r="W26" s="65">
        <f>U26-V26</f>
        <v>1416</v>
      </c>
      <c r="X26" s="65">
        <f>T26*W26</f>
        <v>1416000</v>
      </c>
      <c r="Y26" s="97">
        <f>IF(S26="Kvarh(Lag)",X26/1000000,X26/1000)</f>
        <v>1.416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5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60121</v>
      </c>
      <c r="V27" s="30">
        <v>59458</v>
      </c>
      <c r="W27" s="65">
        <f>U27-V27</f>
        <v>663</v>
      </c>
      <c r="X27" s="65">
        <f>T27*W27</f>
        <v>663000</v>
      </c>
      <c r="Y27" s="97">
        <f>IF(S27="Kvarh(Lag)",X27/1000000,X27/1000)</f>
        <v>0.663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3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2537</v>
      </c>
      <c r="V28" s="30">
        <v>2321</v>
      </c>
      <c r="W28" s="65">
        <f>U28-V28</f>
        <v>216</v>
      </c>
      <c r="X28" s="65">
        <f>T28*W28</f>
        <v>216000</v>
      </c>
      <c r="Y28" s="97">
        <f>IF(S28="Kvarh(Lag)",X28/1000000,S27+S30X30/1000)</f>
        <v>0.216</v>
      </c>
      <c r="Z28" s="448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$Y$77</f>
        <v>64.08778894432629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56678</v>
      </c>
      <c r="V31" s="30">
        <v>54252</v>
      </c>
      <c r="W31" s="65">
        <f>U31-V31</f>
        <v>2426</v>
      </c>
      <c r="X31" s="65">
        <f>T31*W31</f>
        <v>2426000</v>
      </c>
      <c r="Y31" s="97">
        <f>IF(S31="Kvarh(Lag)",X31/1000000,X31/1000)</f>
        <v>2.426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51212</v>
      </c>
      <c r="V32" s="30">
        <v>48834</v>
      </c>
      <c r="W32" s="65">
        <f>U32-V32</f>
        <v>2378</v>
      </c>
      <c r="X32" s="65">
        <f>T32*W32</f>
        <v>2378000</v>
      </c>
      <c r="Y32" s="97">
        <f>IF(S32="Kvarh(Lag)",X32/1000000,X32/1000)</f>
        <v>2.378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GENCO'!$I$60*-1</f>
        <v>-14.7798963148</v>
      </c>
      <c r="H33" s="355" t="s">
        <v>773</v>
      </c>
      <c r="I33" s="364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187412</v>
      </c>
      <c r="V33" s="30">
        <v>181882</v>
      </c>
      <c r="W33" s="65">
        <f>U33-V33</f>
        <v>5530</v>
      </c>
      <c r="X33" s="65">
        <f>T33*W33</f>
        <v>553000</v>
      </c>
      <c r="Y33" s="97">
        <f>IF(S33="Kvarh(Lag)",X33/1000000,X33/1000)</f>
        <v>0.553</v>
      </c>
      <c r="Z33" s="447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328821</v>
      </c>
      <c r="V34" s="30">
        <v>317278</v>
      </c>
      <c r="W34" s="65">
        <f>U34-V34</f>
        <v>11543</v>
      </c>
      <c r="X34" s="65">
        <f>T34*W34</f>
        <v>1154300</v>
      </c>
      <c r="Y34" s="97">
        <f>IF(S34="Kvarh(Lag)",X34/1000000,X34/1000)</f>
        <v>1.1543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38904</v>
      </c>
      <c r="V35" s="30">
        <v>38786</v>
      </c>
      <c r="W35" s="65">
        <f>U35-V35</f>
        <v>118</v>
      </c>
      <c r="X35" s="65">
        <f>T35*W35</f>
        <v>118000</v>
      </c>
      <c r="Y35" s="97">
        <f>IF(S35="Kvarh(Lag)",X35/1000000,X35/1000)</f>
        <v>0.118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2254</v>
      </c>
      <c r="V37" s="30">
        <v>2448</v>
      </c>
      <c r="W37" s="65">
        <f>U37-V37</f>
        <v>-194</v>
      </c>
      <c r="X37" s="65">
        <f>T37*W37</f>
        <v>-9700</v>
      </c>
      <c r="Y37" s="97">
        <f>IF(S37="Kvarh(Lag)",X37/1000000,X37/1000)</f>
        <v>-0.0097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180</v>
      </c>
      <c r="V38" s="30">
        <v>179</v>
      </c>
      <c r="W38" s="65">
        <f>U38-V38</f>
        <v>1</v>
      </c>
      <c r="X38" s="65">
        <f>T38*W38</f>
        <v>50</v>
      </c>
      <c r="Y38" s="97">
        <f>IF(S38="Kvarh(Lag)",X38/1000000,X38/1000)</f>
        <v>5E-05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7830</v>
      </c>
      <c r="V39" s="30">
        <v>7797</v>
      </c>
      <c r="W39" s="65">
        <f>U39-V39</f>
        <v>33</v>
      </c>
      <c r="X39" s="65">
        <f>T39*W39</f>
        <v>33000</v>
      </c>
      <c r="Y39" s="97">
        <f>IF(S39="Kvarh(Lag)",X39/1000000,X39/1000)</f>
        <v>0.033</v>
      </c>
      <c r="Z39" s="230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3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87612</v>
      </c>
      <c r="V40" s="30">
        <v>87027</v>
      </c>
      <c r="W40" s="65">
        <f>U40-V40</f>
        <v>585</v>
      </c>
      <c r="X40" s="65">
        <f>T40*W40</f>
        <v>58500</v>
      </c>
      <c r="Y40" s="97">
        <f>IF(S40="Kvarh(Lag)",X40/1000000,X40/1000)</f>
        <v>0.0585</v>
      </c>
      <c r="Z40" s="230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3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78990</v>
      </c>
      <c r="V42" s="30">
        <v>76639</v>
      </c>
      <c r="W42" s="65">
        <f>U42-V42</f>
        <v>2351</v>
      </c>
      <c r="X42" s="65">
        <f>T42*W42</f>
        <v>2351000</v>
      </c>
      <c r="Y42" s="97">
        <f>IF(S42="Kvarh(Lag)",X42/1000000,X42/1000)</f>
        <v>2.351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108037</v>
      </c>
      <c r="V43" s="30">
        <v>103862</v>
      </c>
      <c r="W43" s="65">
        <f>U43-V43</f>
        <v>4175</v>
      </c>
      <c r="X43" s="65">
        <f>T43*W43</f>
        <v>4175000</v>
      </c>
      <c r="Y43" s="97">
        <f>IF(S43="Kvarh(Lag)",X43/1000000,X43/1000)</f>
        <v>4.175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71740</v>
      </c>
      <c r="V45" s="30">
        <v>67328</v>
      </c>
      <c r="W45" s="65">
        <f>U45-V45</f>
        <v>4412</v>
      </c>
      <c r="X45" s="65">
        <f>T45*W45</f>
        <v>4412000</v>
      </c>
      <c r="Y45" s="97">
        <f>IF(S45="Kvarh(Lag)",X45/1000000,X45/1000)</f>
        <v>4.412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25998</v>
      </c>
      <c r="V47" s="30">
        <v>24904</v>
      </c>
      <c r="W47" s="65">
        <f>U47-V47</f>
        <v>1094</v>
      </c>
      <c r="X47" s="65">
        <f>T47*W47</f>
        <v>-1094000</v>
      </c>
      <c r="Y47" s="97">
        <f>IF(S47="Kvarh(Lag)",X47/1000000,X47/1000)</f>
        <v>-1.094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49.30789262952629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28179</v>
      </c>
      <c r="V48" s="30">
        <v>27026</v>
      </c>
      <c r="W48" s="65">
        <f>U48-V48</f>
        <v>1153</v>
      </c>
      <c r="X48" s="65">
        <f>T48*W48</f>
        <v>-1153000</v>
      </c>
      <c r="Y48" s="97">
        <f>IF(S48="Kvarh(Lag)",X48/1000000,X48/1000)</f>
        <v>-1.153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7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9"/>
      <c r="BX50" s="42"/>
      <c r="BY50" s="224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0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32075</v>
      </c>
      <c r="V52" s="30">
        <v>30620</v>
      </c>
      <c r="W52" s="65">
        <f>U52-V52</f>
        <v>1455</v>
      </c>
      <c r="X52" s="65">
        <f>T52*W52</f>
        <v>1455000</v>
      </c>
      <c r="Y52" s="97">
        <f>IF(S52="Kvarh(Lag)",X52/1000000,X52/1000)</f>
        <v>1.455</v>
      </c>
      <c r="Z52" s="183"/>
      <c r="AA52" s="41" t="s">
        <v>497</v>
      </c>
      <c r="AB52" s="217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9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20630</v>
      </c>
      <c r="V53" s="30">
        <v>19697</v>
      </c>
      <c r="W53" s="65">
        <f>U53-V53</f>
        <v>933</v>
      </c>
      <c r="X53" s="65">
        <f>T53*W53</f>
        <v>933000</v>
      </c>
      <c r="Y53" s="97">
        <f>IF(S53="Kvarh(Lag)",X53/1000000,X53/1000)</f>
        <v>0.933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1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56"/>
      <c r="M55" s="357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62899</v>
      </c>
      <c r="V55" s="30">
        <v>60123</v>
      </c>
      <c r="W55" s="65">
        <f>U55-V55</f>
        <v>2776</v>
      </c>
      <c r="X55" s="65">
        <f>T55*W55</f>
        <v>2776000</v>
      </c>
      <c r="Y55" s="97">
        <f>IF(S55="Kvarh(Lag)",X55/1000000,X55/1000)</f>
        <v>2.776</v>
      </c>
      <c r="Z55" s="231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2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6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8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365734</v>
      </c>
      <c r="V57" s="30">
        <v>347044</v>
      </c>
      <c r="W57" s="65">
        <f>U57-V57</f>
        <v>18690</v>
      </c>
      <c r="X57" s="65">
        <f>T57*W57</f>
        <v>-1869000</v>
      </c>
      <c r="Y57" s="97">
        <f>IF(S57="Kvarh(Lag)",X57/1000000,X57/1000)</f>
        <v>-1.869</v>
      </c>
      <c r="Z57" s="232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41782</v>
      </c>
      <c r="V58" s="30">
        <v>50574</v>
      </c>
      <c r="W58" s="65">
        <f>U58-V58</f>
        <v>-8792</v>
      </c>
      <c r="X58" s="65">
        <f>T58*W58</f>
        <v>-879200</v>
      </c>
      <c r="Y58" s="97">
        <f>IF(S58="Kvarh(Lag)",X58/1000000,X58/1000)</f>
        <v>-0.8792</v>
      </c>
      <c r="Z58" s="231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2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2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2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86</v>
      </c>
      <c r="V62" s="30">
        <v>86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2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104196</v>
      </c>
      <c r="V63" s="30">
        <v>90327</v>
      </c>
      <c r="W63" s="65">
        <f>U63-V63</f>
        <v>13869</v>
      </c>
      <c r="X63" s="65">
        <f>T63*W63</f>
        <v>1386900</v>
      </c>
      <c r="Y63" s="97">
        <f>IF(S63="Kvarh(Lag)",X63/1000000,X63/1000)</f>
        <v>1.3869</v>
      </c>
      <c r="Z63" s="232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4"/>
      <c r="C64" s="274"/>
      <c r="D64" s="274"/>
      <c r="E64" s="274"/>
      <c r="F64" s="274"/>
      <c r="G64" s="274"/>
      <c r="H64" s="274"/>
      <c r="I64" s="275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6"/>
      <c r="AA64" s="41" t="s">
        <v>600</v>
      </c>
      <c r="AB64" s="217">
        <f t="shared" si="3"/>
        <v>0</v>
      </c>
      <c r="AC64" s="217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7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9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2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4"/>
      <c r="C66" s="274"/>
      <c r="D66" s="274"/>
      <c r="E66" s="274"/>
      <c r="F66" s="274"/>
      <c r="G66" s="274"/>
      <c r="H66" s="274"/>
      <c r="I66" s="275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6"/>
      <c r="AA66" s="41" t="s">
        <v>599</v>
      </c>
      <c r="AB66" s="217">
        <f t="shared" si="3"/>
        <v>8</v>
      </c>
      <c r="AC66" s="217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7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9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2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49.60485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49.60485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8" t="s">
        <v>295</v>
      </c>
      <c r="P73" s="209"/>
      <c r="Q73" s="209"/>
      <c r="R73" s="319"/>
      <c r="S73" s="320"/>
      <c r="T73" s="319"/>
      <c r="U73" s="319"/>
      <c r="V73" s="209"/>
      <c r="W73" s="321"/>
      <c r="X73" s="208"/>
      <c r="Y73" s="322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3" t="s">
        <v>205</v>
      </c>
      <c r="P74" s="310"/>
      <c r="Q74" s="310"/>
      <c r="R74" s="310"/>
      <c r="S74" s="324"/>
      <c r="T74" s="310"/>
      <c r="U74" s="310"/>
      <c r="V74" s="310"/>
      <c r="W74" s="325"/>
      <c r="X74" s="310"/>
      <c r="Y74" s="326">
        <f>Y72</f>
        <v>49.60485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3" t="s">
        <v>206</v>
      </c>
      <c r="P75" s="310"/>
      <c r="Q75" s="310"/>
      <c r="R75" s="310"/>
      <c r="S75" s="324"/>
      <c r="T75" s="310"/>
      <c r="U75" s="310"/>
      <c r="V75" s="310"/>
      <c r="W75" s="325"/>
      <c r="X75" s="310"/>
      <c r="Y75" s="326">
        <f>$Y$140</f>
        <v>6.748299999999999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3" t="s">
        <v>248</v>
      </c>
      <c r="P76" s="310"/>
      <c r="Q76" s="310"/>
      <c r="R76" s="310"/>
      <c r="S76" s="324"/>
      <c r="T76" s="310"/>
      <c r="U76" s="310"/>
      <c r="V76" s="310"/>
      <c r="W76" s="325"/>
      <c r="X76" s="310"/>
      <c r="Y76" s="326">
        <f>'ROHTAK ROAD'!$L$57</f>
        <v>7.734638944326299</v>
      </c>
      <c r="Z76" s="182"/>
      <c r="BK76" s="6"/>
    </row>
    <row r="77" spans="15:63" ht="15" customHeight="1">
      <c r="O77" s="327" t="s">
        <v>310</v>
      </c>
      <c r="P77" s="313"/>
      <c r="Q77" s="313"/>
      <c r="R77" s="313"/>
      <c r="S77" s="313"/>
      <c r="T77" s="313"/>
      <c r="U77" s="313"/>
      <c r="V77" s="313"/>
      <c r="W77" s="313"/>
      <c r="X77" s="313"/>
      <c r="Y77" s="305">
        <f>SUM(Y74:Y76)</f>
        <v>64.08778894432629</v>
      </c>
      <c r="Z77" s="179"/>
      <c r="BK77" s="6"/>
    </row>
    <row r="78" spans="15:63" ht="15" customHeight="1">
      <c r="O78" s="328"/>
      <c r="P78" s="209"/>
      <c r="Q78" s="209"/>
      <c r="R78" s="209"/>
      <c r="S78" s="209"/>
      <c r="T78" s="209"/>
      <c r="U78" s="329"/>
      <c r="V78" s="209"/>
      <c r="W78" s="209"/>
      <c r="X78" s="330"/>
      <c r="Y78" s="209"/>
      <c r="Z78" s="179"/>
      <c r="BK78" s="6"/>
    </row>
    <row r="79" spans="15:63" ht="15" customHeight="1">
      <c r="O79" s="268"/>
      <c r="P79" s="231"/>
      <c r="Q79" s="231"/>
      <c r="R79" s="231"/>
      <c r="S79" s="231"/>
      <c r="T79" s="231"/>
      <c r="U79" s="331"/>
      <c r="V79" s="231"/>
      <c r="W79" s="231"/>
      <c r="X79" s="332"/>
      <c r="Y79" s="231"/>
      <c r="Z79" s="179"/>
      <c r="BK79" s="6"/>
    </row>
    <row r="80" spans="15:63" ht="15" customHeight="1">
      <c r="O80" s="268"/>
      <c r="P80" s="231"/>
      <c r="Q80" s="231"/>
      <c r="R80" s="231"/>
      <c r="S80" s="231"/>
      <c r="T80" s="231"/>
      <c r="U80" s="331"/>
      <c r="V80" s="231"/>
      <c r="W80" s="231"/>
      <c r="X80" s="332"/>
      <c r="Y80" s="231"/>
      <c r="Z80" s="179"/>
      <c r="BK80" s="6"/>
    </row>
    <row r="81" spans="15:63" ht="15" customHeight="1">
      <c r="O81" s="268"/>
      <c r="P81" s="231"/>
      <c r="Q81" s="231"/>
      <c r="R81" s="231"/>
      <c r="S81" s="231"/>
      <c r="T81" s="231"/>
      <c r="U81" s="331"/>
      <c r="V81" s="231"/>
      <c r="W81" s="231"/>
      <c r="X81" s="332"/>
      <c r="Y81" s="231"/>
      <c r="Z81" s="179"/>
      <c r="BK81" s="6"/>
    </row>
    <row r="82" spans="15:63" ht="15" customHeight="1">
      <c r="O82" s="110"/>
      <c r="P82" s="231"/>
      <c r="Q82" s="231"/>
      <c r="R82" s="231"/>
      <c r="S82" s="231"/>
      <c r="T82" s="231"/>
      <c r="U82" s="331"/>
      <c r="V82" s="231"/>
      <c r="W82" s="231"/>
      <c r="X82" s="332"/>
      <c r="Y82" s="231"/>
      <c r="Z82" s="179"/>
      <c r="BK82" s="6"/>
    </row>
    <row r="83" spans="15:63" ht="15" customHeight="1">
      <c r="O83" s="268"/>
      <c r="P83" s="231"/>
      <c r="Q83" s="231"/>
      <c r="R83" s="231"/>
      <c r="S83" s="231"/>
      <c r="T83" s="231"/>
      <c r="U83" s="331"/>
      <c r="V83" s="231"/>
      <c r="W83" s="231"/>
      <c r="X83" s="332"/>
      <c r="Y83" s="231"/>
      <c r="Z83" s="179"/>
      <c r="BK83" s="6"/>
    </row>
    <row r="84" spans="15:63" ht="15" customHeight="1">
      <c r="O84" s="268"/>
      <c r="P84" s="231"/>
      <c r="Q84" s="231"/>
      <c r="R84" s="231"/>
      <c r="S84" s="231"/>
      <c r="T84" s="231"/>
      <c r="U84" s="331"/>
      <c r="V84" s="231"/>
      <c r="W84" s="231"/>
      <c r="X84" s="332"/>
      <c r="Y84" s="231"/>
      <c r="Z84" s="179"/>
      <c r="BK84" s="6"/>
    </row>
    <row r="85" spans="15:63" ht="15" customHeight="1">
      <c r="O85" s="268"/>
      <c r="P85" s="231"/>
      <c r="Q85" s="231"/>
      <c r="R85" s="231"/>
      <c r="S85" s="231"/>
      <c r="T85" s="231"/>
      <c r="U85" s="331"/>
      <c r="V85" s="231"/>
      <c r="W85" s="231"/>
      <c r="X85" s="332"/>
      <c r="Y85" s="231"/>
      <c r="Z85" s="179"/>
      <c r="BK85" s="6"/>
    </row>
    <row r="86" spans="15:63" ht="15" customHeight="1">
      <c r="O86" s="268"/>
      <c r="P86" s="231"/>
      <c r="Q86" s="231"/>
      <c r="R86" s="231"/>
      <c r="S86" s="231"/>
      <c r="T86" s="231"/>
      <c r="U86" s="331"/>
      <c r="V86" s="231"/>
      <c r="W86" s="231"/>
      <c r="X86" s="332"/>
      <c r="Y86" s="231"/>
      <c r="Z86" s="179"/>
      <c r="BK86" s="6"/>
    </row>
    <row r="87" spans="15:63" ht="15" customHeight="1">
      <c r="O87" s="268"/>
      <c r="P87" s="231"/>
      <c r="Q87" s="231"/>
      <c r="R87" s="231"/>
      <c r="S87" s="231"/>
      <c r="T87" s="231"/>
      <c r="U87" s="331"/>
      <c r="V87" s="231"/>
      <c r="W87" s="231"/>
      <c r="X87" s="332"/>
      <c r="Y87" s="231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2"/>
      <c r="AD89" s="8"/>
      <c r="BK89" s="6" t="s">
        <v>234</v>
      </c>
    </row>
    <row r="90" spans="14:63" ht="18" customHeight="1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4" t="str">
        <f>H3</f>
        <v>      SEPT.-09</v>
      </c>
      <c r="V91" s="444" t="s">
        <v>842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54479</v>
      </c>
      <c r="V95" s="65">
        <v>53089</v>
      </c>
      <c r="W95" s="65">
        <f>U95-V95</f>
        <v>1390</v>
      </c>
      <c r="X95" s="65">
        <f>T95*W95</f>
        <v>-139000</v>
      </c>
      <c r="Y95" s="97">
        <f>IF(S95="Kvarh(Lag)",X95/1000000,X95/1000)</f>
        <v>-0.139</v>
      </c>
      <c r="Z95" s="294"/>
      <c r="AA95" s="5" t="s">
        <v>328</v>
      </c>
      <c r="AB95" s="219">
        <f>BRPL!AC176</f>
        <v>21</v>
      </c>
      <c r="AC95" s="219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0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68933</v>
      </c>
      <c r="V98" s="65">
        <v>65749</v>
      </c>
      <c r="W98" s="65">
        <f>U98-V98</f>
        <v>3184</v>
      </c>
      <c r="X98" s="65">
        <f>T98*W98</f>
        <v>318400</v>
      </c>
      <c r="Y98" s="97">
        <f>IF(S98="Kvarh(Lag)",X98/1000000,X98/1000)</f>
        <v>0.3184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109881</v>
      </c>
      <c r="V99" s="65">
        <v>103989</v>
      </c>
      <c r="W99" s="65">
        <f>U99-V99</f>
        <v>5892</v>
      </c>
      <c r="X99" s="65">
        <f>T99*W99</f>
        <v>589200</v>
      </c>
      <c r="Y99" s="97">
        <f>IF(S99="Kvarh(Lag)",X99/1000000,X99/1000)</f>
        <v>0.5892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79044</v>
      </c>
      <c r="V100" s="65">
        <v>75862</v>
      </c>
      <c r="W100" s="65">
        <f>U100-V100</f>
        <v>3182</v>
      </c>
      <c r="X100" s="65">
        <f>T100*W100</f>
        <v>318200</v>
      </c>
      <c r="Y100" s="97">
        <f>IF(S100="Kvarh(Lag)",X100/1000000,X100/1000)</f>
        <v>0.3182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62510</v>
      </c>
      <c r="V103" s="65">
        <v>59910</v>
      </c>
      <c r="W103" s="65">
        <f aca="true" t="shared" si="6" ref="W103:W109">U103-V103</f>
        <v>2600</v>
      </c>
      <c r="X103" s="65">
        <f aca="true" t="shared" si="7" ref="X103:X109">T103*W103</f>
        <v>260000</v>
      </c>
      <c r="Y103" s="97">
        <f aca="true" t="shared" si="8" ref="Y103:Y109">IF(S103="Kvarh(Lag)",X103/1000000,X103/1000)</f>
        <v>0.26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1798</v>
      </c>
      <c r="V104" s="65">
        <v>1715</v>
      </c>
      <c r="W104" s="65">
        <f t="shared" si="6"/>
        <v>83</v>
      </c>
      <c r="X104" s="65">
        <f t="shared" si="7"/>
        <v>8300</v>
      </c>
      <c r="Y104" s="97">
        <f t="shared" si="8"/>
        <v>0.0083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35372</v>
      </c>
      <c r="V108" s="65">
        <v>32403</v>
      </c>
      <c r="W108" s="65">
        <f t="shared" si="6"/>
        <v>2969</v>
      </c>
      <c r="X108" s="65">
        <f t="shared" si="7"/>
        <v>296900</v>
      </c>
      <c r="Y108" s="97">
        <f t="shared" si="8"/>
        <v>0.2969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1501</v>
      </c>
      <c r="V109" s="65">
        <v>1260</v>
      </c>
      <c r="W109" s="65">
        <f t="shared" si="6"/>
        <v>241</v>
      </c>
      <c r="X109" s="65">
        <f t="shared" si="7"/>
        <v>24100</v>
      </c>
      <c r="Y109" s="97">
        <f t="shared" si="8"/>
        <v>0.0241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89349</v>
      </c>
      <c r="V111" s="65">
        <v>85877</v>
      </c>
      <c r="W111" s="65">
        <f>U111-V111</f>
        <v>3472</v>
      </c>
      <c r="X111" s="65">
        <f>T111*W111</f>
        <v>347200</v>
      </c>
      <c r="Y111" s="97">
        <f>IF(S111="Kvarh(Lag)",X111/1000000,X111/1000)</f>
        <v>0.3472</v>
      </c>
      <c r="Z111" s="179"/>
      <c r="AA111" s="5"/>
      <c r="AB111" s="291"/>
      <c r="AC111" s="291"/>
      <c r="AD111" s="291"/>
      <c r="AE111" s="26"/>
      <c r="AF111" s="291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52362</v>
      </c>
      <c r="V112" s="65">
        <v>49737</v>
      </c>
      <c r="W112" s="65">
        <f>U112-V112</f>
        <v>2625</v>
      </c>
      <c r="X112" s="65">
        <f>T112*W112</f>
        <v>262500</v>
      </c>
      <c r="Y112" s="97">
        <f>IF(S112="Kvarh(Lag)",X112/1000000,X112/1000)</f>
        <v>0.2625</v>
      </c>
      <c r="Z112" s="179"/>
      <c r="AA112" s="5"/>
      <c r="AB112" s="217"/>
      <c r="AC112" s="217"/>
      <c r="AD112" s="217"/>
      <c r="AE112" s="26"/>
      <c r="AF112" s="217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34646</v>
      </c>
      <c r="V113" s="65">
        <v>32376</v>
      </c>
      <c r="W113" s="65">
        <f>U113-V113</f>
        <v>2270</v>
      </c>
      <c r="X113" s="65">
        <f>T113*W113</f>
        <v>227000</v>
      </c>
      <c r="Y113" s="97">
        <f>IF(S113="Kvarh(Lag)",X113/1000000,X113/1000)</f>
        <v>0.227</v>
      </c>
      <c r="Z113" s="179"/>
      <c r="AA113" s="5"/>
      <c r="AB113" s="217"/>
      <c r="AC113" s="217"/>
      <c r="AD113" s="217"/>
      <c r="AE113" s="26"/>
      <c r="AF113" s="217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58885</v>
      </c>
      <c r="V114" s="65">
        <v>55445</v>
      </c>
      <c r="W114" s="65">
        <f>U114-V114</f>
        <v>3440</v>
      </c>
      <c r="X114" s="65">
        <f>T114*W114</f>
        <v>344000</v>
      </c>
      <c r="Y114" s="97">
        <f>IF(S114="Kvarh(Lag)",X114/1000000,X114/1000)</f>
        <v>0.344</v>
      </c>
      <c r="Z114" s="179"/>
      <c r="AA114" s="5"/>
      <c r="AB114" s="217"/>
      <c r="AC114" s="217"/>
      <c r="AD114" s="217"/>
      <c r="AE114" s="26"/>
      <c r="AF114" s="217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210518</v>
      </c>
      <c r="V116" s="65">
        <v>194200</v>
      </c>
      <c r="W116" s="65">
        <f>U116-V116</f>
        <v>16318</v>
      </c>
      <c r="X116" s="65">
        <f>T116*W116</f>
        <v>1631800</v>
      </c>
      <c r="Y116" s="97">
        <f>IF(S116="Kvarh(Lag)",X116/1000000,X116/1000)</f>
        <v>1.6318</v>
      </c>
      <c r="Z116" s="294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1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55842</v>
      </c>
      <c r="V117" s="65">
        <v>53462</v>
      </c>
      <c r="W117" s="65">
        <f>U117-V117</f>
        <v>2380</v>
      </c>
      <c r="X117" s="65">
        <f>T117*W117</f>
        <v>238000</v>
      </c>
      <c r="Y117" s="97">
        <f>IF(S117="Kvarh(Lag)",X117/1000000,X117/1000)</f>
        <v>0.238</v>
      </c>
      <c r="Z117" s="294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1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109</v>
      </c>
      <c r="V118" s="65">
        <v>62</v>
      </c>
      <c r="W118" s="65">
        <f>U118-V118</f>
        <v>47</v>
      </c>
      <c r="X118" s="65">
        <f>T118*W118</f>
        <v>14100</v>
      </c>
      <c r="Y118" s="97">
        <f>IF(S118="Kvarh(Lag)",X118/1000000,X118/1000)</f>
        <v>0.0141</v>
      </c>
      <c r="Z118" s="294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1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4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1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6952</v>
      </c>
      <c r="V121" s="65">
        <v>5986</v>
      </c>
      <c r="W121" s="65">
        <f aca="true" t="shared" si="9" ref="W121:W126">U121-V121</f>
        <v>966</v>
      </c>
      <c r="X121" s="65">
        <f aca="true" t="shared" si="10" ref="X121:X126">T121*W121</f>
        <v>96600</v>
      </c>
      <c r="Y121" s="97">
        <f aca="true" t="shared" si="11" ref="Y121:Y126">IF(S121="Kvarh(Lag)",X121/1000000,X121/1000)</f>
        <v>0.0966</v>
      </c>
      <c r="Z121" s="246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11424</v>
      </c>
      <c r="V122" s="65">
        <v>9349</v>
      </c>
      <c r="W122" s="65">
        <f t="shared" si="9"/>
        <v>2075</v>
      </c>
      <c r="X122" s="65">
        <f t="shared" si="10"/>
        <v>207500</v>
      </c>
      <c r="Y122" s="97">
        <f t="shared" si="11"/>
        <v>0.2075</v>
      </c>
      <c r="Z122" s="231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65657</v>
      </c>
      <c r="V123" s="65">
        <v>60624</v>
      </c>
      <c r="W123" s="65">
        <f t="shared" si="9"/>
        <v>5033</v>
      </c>
      <c r="X123" s="65">
        <f t="shared" si="10"/>
        <v>503300</v>
      </c>
      <c r="Y123" s="97">
        <f t="shared" si="11"/>
        <v>0.5033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50899</v>
      </c>
      <c r="V124" s="65">
        <v>49697</v>
      </c>
      <c r="W124" s="65">
        <f t="shared" si="9"/>
        <v>1202</v>
      </c>
      <c r="X124" s="65">
        <f t="shared" si="10"/>
        <v>120200</v>
      </c>
      <c r="Y124" s="97">
        <f t="shared" si="11"/>
        <v>0.1202</v>
      </c>
      <c r="Z124" s="231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2784</v>
      </c>
      <c r="V125" s="65">
        <v>2619</v>
      </c>
      <c r="W125" s="65">
        <f t="shared" si="9"/>
        <v>165</v>
      </c>
      <c r="X125" s="65">
        <f t="shared" si="10"/>
        <v>16500</v>
      </c>
      <c r="Y125" s="97">
        <f t="shared" si="11"/>
        <v>0.0165</v>
      </c>
      <c r="Z125" s="231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1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1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64464</v>
      </c>
      <c r="V129" s="65">
        <v>61734</v>
      </c>
      <c r="W129" s="65">
        <f>U129-V129</f>
        <v>2730</v>
      </c>
      <c r="X129" s="65">
        <f>T129*W129</f>
        <v>273000</v>
      </c>
      <c r="Y129" s="97">
        <f>IF(S129="Kvarh(Lag)",X129/1000000,X129/1000)</f>
        <v>0.273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60184</v>
      </c>
      <c r="V130" s="65">
        <v>57037</v>
      </c>
      <c r="W130" s="65">
        <f>U130-V130</f>
        <v>3147</v>
      </c>
      <c r="X130" s="65">
        <f>T130*W130</f>
        <v>314700</v>
      </c>
      <c r="Y130" s="97">
        <f>IF(S130="Kvarh(Lag)",X130/1000000,X130/1000)</f>
        <v>0.3147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82939</v>
      </c>
      <c r="V131" s="65">
        <v>79201</v>
      </c>
      <c r="W131" s="65">
        <f>U131-V131</f>
        <v>3738</v>
      </c>
      <c r="X131" s="65">
        <f>T131*W131</f>
        <v>373800</v>
      </c>
      <c r="Y131" s="97">
        <f>IF(S131="Kvarh(Lag)",X131/1000000,X131/1000)</f>
        <v>0.3738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2498</v>
      </c>
      <c r="V133" s="65">
        <v>2396</v>
      </c>
      <c r="W133" s="65">
        <f>U133-V133</f>
        <v>102</v>
      </c>
      <c r="X133" s="65">
        <f>T133*W133</f>
        <v>102000</v>
      </c>
      <c r="Y133" s="97">
        <f>IF(S133="Kvarh(Lag)",X133/1000000,X133/1000)</f>
        <v>0.102</v>
      </c>
      <c r="Z133" s="231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1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187</v>
      </c>
      <c r="V135" s="65">
        <v>187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1252</v>
      </c>
      <c r="V136" s="65">
        <v>1252</v>
      </c>
      <c r="W136" s="65">
        <f>U136-V136</f>
        <v>0</v>
      </c>
      <c r="X136" s="65">
        <f>T136*W136</f>
        <v>0</v>
      </c>
      <c r="Y136" s="97">
        <f>IF(S136="Kvarh(Lag)",X136/1000000,X136/1000)</f>
        <v>0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6.748299999999999</v>
      </c>
      <c r="Z140" s="238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7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M25">
      <selection activeCell="Z49" sqref="Z49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830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841</v>
      </c>
      <c r="H3" s="454" t="str">
        <f>NDPL!H3</f>
        <v>      SEPT.-09</v>
      </c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835</v>
      </c>
      <c r="V4" s="455" t="str">
        <f>H3</f>
        <v>      SEPT.-09</v>
      </c>
      <c r="AE4" s="8"/>
      <c r="BN4" s="3" t="s">
        <v>235</v>
      </c>
    </row>
    <row r="5" spans="3:26" ht="19.5" customHeight="1">
      <c r="C5" s="21" t="s">
        <v>251</v>
      </c>
      <c r="H5"/>
      <c r="I5" s="452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3" t="s">
        <v>236</v>
      </c>
    </row>
    <row r="6" spans="8:111" ht="12.75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53" t="str">
        <f>H3</f>
        <v>      SEPT.-09</v>
      </c>
      <c r="V6" s="444" t="s">
        <v>842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116387</v>
      </c>
      <c r="V9" s="65">
        <v>110876</v>
      </c>
      <c r="W9" s="65">
        <f aca="true" t="shared" si="0" ref="W9:W15">U9-V9</f>
        <v>5511</v>
      </c>
      <c r="X9" s="65">
        <f aca="true" t="shared" si="1" ref="X9:X15">T9*W9</f>
        <v>551100</v>
      </c>
      <c r="Y9" s="97">
        <f aca="true" t="shared" si="2" ref="Y9:Y15">IF(S9="Kvarh(Lag)",X9/1000000,X9/1000)</f>
        <v>0.5511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237859</v>
      </c>
      <c r="V10" s="65">
        <v>233664</v>
      </c>
      <c r="W10" s="65">
        <f t="shared" si="0"/>
        <v>4195</v>
      </c>
      <c r="X10" s="65">
        <f t="shared" si="1"/>
        <v>419500</v>
      </c>
      <c r="Y10" s="97">
        <f t="shared" si="2"/>
        <v>0.4195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177592</v>
      </c>
      <c r="V11" s="65">
        <v>167800</v>
      </c>
      <c r="W11" s="65">
        <f t="shared" si="0"/>
        <v>9792</v>
      </c>
      <c r="X11" s="65">
        <f t="shared" si="1"/>
        <v>979200</v>
      </c>
      <c r="Y11" s="97">
        <f t="shared" si="2"/>
        <v>0.9792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110909</v>
      </c>
      <c r="V12" s="65">
        <v>105515</v>
      </c>
      <c r="W12" s="65">
        <f t="shared" si="0"/>
        <v>5394</v>
      </c>
      <c r="X12" s="65">
        <f t="shared" si="1"/>
        <v>539400</v>
      </c>
      <c r="Y12" s="97">
        <f t="shared" si="2"/>
        <v>0.5394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9015</v>
      </c>
      <c r="V13" s="65">
        <v>7957</v>
      </c>
      <c r="W13" s="65">
        <f t="shared" si="0"/>
        <v>1058</v>
      </c>
      <c r="X13" s="65">
        <f t="shared" si="1"/>
        <v>105800</v>
      </c>
      <c r="Y13" s="97">
        <f t="shared" si="2"/>
        <v>0.1058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192310</v>
      </c>
      <c r="V14" s="65">
        <v>187525</v>
      </c>
      <c r="W14" s="65">
        <f t="shared" si="0"/>
        <v>4785</v>
      </c>
      <c r="X14" s="65">
        <f t="shared" si="1"/>
        <v>478500</v>
      </c>
      <c r="Y14" s="97">
        <f t="shared" si="2"/>
        <v>0.4785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218543</v>
      </c>
      <c r="V15" s="65">
        <v>202276</v>
      </c>
      <c r="W15" s="65">
        <f t="shared" si="0"/>
        <v>16267</v>
      </c>
      <c r="X15" s="65">
        <f t="shared" si="1"/>
        <v>1626700</v>
      </c>
      <c r="Y15" s="97">
        <f t="shared" si="2"/>
        <v>1.6267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8"/>
      <c r="B18" s="349" t="s">
        <v>771</v>
      </c>
      <c r="C18" s="350"/>
      <c r="D18" s="350"/>
      <c r="E18" s="350"/>
      <c r="F18" s="350"/>
      <c r="G18" s="350"/>
      <c r="H18" s="350"/>
      <c r="I18" s="350"/>
      <c r="J18" s="351"/>
      <c r="K18" s="351"/>
      <c r="L18" s="351"/>
      <c r="M18" s="352"/>
      <c r="N18" s="30"/>
      <c r="O18" s="212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3"/>
      <c r="B19" s="283"/>
      <c r="C19" s="283"/>
      <c r="D19" s="283"/>
      <c r="E19" s="283"/>
      <c r="F19" s="283"/>
      <c r="G19" s="283"/>
      <c r="H19" s="283"/>
      <c r="I19" s="283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17813</v>
      </c>
      <c r="V19" s="65">
        <v>16704</v>
      </c>
      <c r="W19" s="65">
        <f aca="true" t="shared" si="6" ref="W19:W29">U19-V19</f>
        <v>1109</v>
      </c>
      <c r="X19" s="65">
        <f aca="true" t="shared" si="7" ref="X19:X29">T19*W19</f>
        <v>1109000</v>
      </c>
      <c r="Y19" s="97">
        <f aca="true" t="shared" si="8" ref="Y19:Y29">IF(S19="Kvarh(Lag)",X19/1000000,X19/1000)</f>
        <v>1.109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3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3"/>
      <c r="B20" s="283"/>
      <c r="C20" s="283"/>
      <c r="D20" s="283"/>
      <c r="E20" s="283"/>
      <c r="F20" s="283"/>
      <c r="G20" s="283"/>
      <c r="H20" s="283"/>
      <c r="I20" s="283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21680</v>
      </c>
      <c r="V20" s="65">
        <v>20057</v>
      </c>
      <c r="W20" s="65">
        <f t="shared" si="6"/>
        <v>1623</v>
      </c>
      <c r="X20" s="65">
        <f t="shared" si="7"/>
        <v>1623000</v>
      </c>
      <c r="Y20" s="97">
        <f t="shared" si="8"/>
        <v>1.623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3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4"/>
      <c r="B21" s="256"/>
      <c r="C21" s="256"/>
      <c r="D21" s="256"/>
      <c r="E21" s="256"/>
      <c r="F21" s="256"/>
      <c r="G21" s="256"/>
      <c r="H21" s="256"/>
      <c r="I21" s="355"/>
      <c r="J21" s="356"/>
      <c r="K21" s="356"/>
      <c r="L21" s="356"/>
      <c r="M21" s="357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24917</v>
      </c>
      <c r="V21" s="65">
        <v>24875</v>
      </c>
      <c r="W21" s="65">
        <f t="shared" si="6"/>
        <v>42</v>
      </c>
      <c r="X21" s="65">
        <f t="shared" si="7"/>
        <v>42000</v>
      </c>
      <c r="Y21" s="97">
        <f t="shared" si="8"/>
        <v>0.042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19930</v>
      </c>
      <c r="V22" s="65">
        <v>18929</v>
      </c>
      <c r="W22" s="65">
        <f t="shared" si="6"/>
        <v>1001</v>
      </c>
      <c r="X22" s="65">
        <f t="shared" si="7"/>
        <v>1001000</v>
      </c>
      <c r="Y22" s="97">
        <f t="shared" si="8"/>
        <v>1.001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4"/>
      <c r="B23" s="256"/>
      <c r="C23" s="256"/>
      <c r="D23" s="256"/>
      <c r="E23" s="256"/>
      <c r="F23" s="256"/>
      <c r="G23" s="256"/>
      <c r="H23" s="256"/>
      <c r="I23" s="355"/>
      <c r="J23" s="356"/>
      <c r="K23" s="356"/>
      <c r="L23" s="356"/>
      <c r="M23" s="357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20714</v>
      </c>
      <c r="V23" s="30">
        <v>19798</v>
      </c>
      <c r="W23" s="65">
        <f t="shared" si="6"/>
        <v>916</v>
      </c>
      <c r="X23" s="65">
        <f t="shared" si="7"/>
        <v>916000</v>
      </c>
      <c r="Y23" s="97">
        <f t="shared" si="8"/>
        <v>0.916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35302</v>
      </c>
      <c r="V24" s="30">
        <v>34838</v>
      </c>
      <c r="W24" s="65">
        <f t="shared" si="6"/>
        <v>464</v>
      </c>
      <c r="X24" s="65">
        <f t="shared" si="7"/>
        <v>464000</v>
      </c>
      <c r="Y24" s="97">
        <f t="shared" si="8"/>
        <v>0.464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5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65222</v>
      </c>
      <c r="V25" s="30">
        <v>62795</v>
      </c>
      <c r="W25" s="65">
        <f t="shared" si="6"/>
        <v>2427</v>
      </c>
      <c r="X25" s="65">
        <f t="shared" si="7"/>
        <v>2427000</v>
      </c>
      <c r="Y25" s="97">
        <f t="shared" si="8"/>
        <v>2.427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3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13851</v>
      </c>
      <c r="V26" s="30">
        <v>12899</v>
      </c>
      <c r="W26" s="65">
        <f t="shared" si="6"/>
        <v>952</v>
      </c>
      <c r="X26" s="65">
        <f t="shared" si="7"/>
        <v>952000</v>
      </c>
      <c r="Y26" s="97">
        <f t="shared" si="8"/>
        <v>0.952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3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39669</v>
      </c>
      <c r="V27" s="30">
        <v>37852</v>
      </c>
      <c r="W27" s="65">
        <f t="shared" si="6"/>
        <v>1817</v>
      </c>
      <c r="X27" s="65">
        <f t="shared" si="7"/>
        <v>1817000</v>
      </c>
      <c r="Y27" s="97">
        <f t="shared" si="8"/>
        <v>1.817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8" t="s">
        <v>197</v>
      </c>
      <c r="B28" s="359" t="s">
        <v>772</v>
      </c>
      <c r="C28" s="359"/>
      <c r="D28" s="359"/>
      <c r="E28" s="355"/>
      <c r="F28" s="355"/>
      <c r="G28" s="360">
        <f>$Y$88</f>
        <v>40.27033599432902</v>
      </c>
      <c r="H28" s="355" t="s">
        <v>773</v>
      </c>
      <c r="I28" s="283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41522</v>
      </c>
      <c r="V28" s="30">
        <v>40290</v>
      </c>
      <c r="W28" s="65">
        <f t="shared" si="6"/>
        <v>1232</v>
      </c>
      <c r="X28" s="65">
        <f t="shared" si="7"/>
        <v>123200</v>
      </c>
      <c r="Y28" s="97">
        <f t="shared" si="8"/>
        <v>0.1232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1"/>
      <c r="B29" s="362"/>
      <c r="C29" s="362"/>
      <c r="D29" s="362"/>
      <c r="E29" s="283"/>
      <c r="F29" s="283"/>
      <c r="G29" s="363"/>
      <c r="H29" s="283"/>
      <c r="I29" s="364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11780</v>
      </c>
      <c r="V29" s="30">
        <v>11106</v>
      </c>
      <c r="W29" s="65">
        <f t="shared" si="6"/>
        <v>674</v>
      </c>
      <c r="X29" s="65">
        <f t="shared" si="7"/>
        <v>674000</v>
      </c>
      <c r="Y29" s="97">
        <f t="shared" si="8"/>
        <v>0.674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1"/>
      <c r="B30" s="362"/>
      <c r="C30" s="362"/>
      <c r="D30" s="362"/>
      <c r="E30" s="283"/>
      <c r="F30" s="283"/>
      <c r="G30" s="363"/>
      <c r="H30" s="283"/>
      <c r="I30" s="364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399">
        <f>SUM(Y9:Y29)</f>
        <v>15.8484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5" t="s">
        <v>747</v>
      </c>
      <c r="B31" s="366" t="s">
        <v>774</v>
      </c>
      <c r="C31" s="366"/>
      <c r="D31" s="367"/>
      <c r="E31" s="283"/>
      <c r="F31" s="283"/>
      <c r="G31" s="368">
        <f>'STEPPED UP BY GENCO'!$I$62*-1</f>
        <v>-12.3168935956</v>
      </c>
      <c r="H31" s="355" t="s">
        <v>773</v>
      </c>
      <c r="I31" s="364"/>
      <c r="J31" s="68"/>
      <c r="K31" s="68"/>
      <c r="L31" s="68"/>
      <c r="M31" s="173"/>
      <c r="N31" s="30"/>
      <c r="O31" s="212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5"/>
      <c r="B32" s="369"/>
      <c r="C32" s="369"/>
      <c r="D32" s="369"/>
      <c r="E32" s="283"/>
      <c r="F32" s="283"/>
      <c r="G32" s="363"/>
      <c r="H32" s="283"/>
      <c r="I32" s="283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274</v>
      </c>
      <c r="V32" s="30">
        <v>247</v>
      </c>
      <c r="W32" s="65">
        <f>U32-V32</f>
        <v>27</v>
      </c>
      <c r="X32" s="65">
        <f>T32*W32</f>
        <v>29700</v>
      </c>
      <c r="Y32" s="97">
        <f>IF(S32="Kvarh(Lag)",X32/1000000,X32/1000)</f>
        <v>0.0297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5"/>
      <c r="B33" s="370"/>
      <c r="C33" s="369"/>
      <c r="D33" s="369"/>
      <c r="E33" s="283"/>
      <c r="F33" s="283"/>
      <c r="G33" s="372"/>
      <c r="H33" s="283"/>
      <c r="I33" s="283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52</v>
      </c>
      <c r="V33" s="30">
        <v>52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1"/>
      <c r="B34" s="359"/>
      <c r="C34" s="355"/>
      <c r="D34" s="355"/>
      <c r="E34" s="355"/>
      <c r="F34" s="355"/>
      <c r="G34" s="372"/>
      <c r="H34" s="355"/>
      <c r="I34" s="356"/>
      <c r="J34" s="356"/>
      <c r="K34" s="356"/>
      <c r="L34" s="356"/>
      <c r="M34" s="357"/>
      <c r="N34" s="30"/>
      <c r="O34" s="212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3"/>
      <c r="B35" s="366"/>
      <c r="C35" s="366"/>
      <c r="D35" s="374"/>
      <c r="E35" s="355"/>
      <c r="F35" s="355"/>
      <c r="G35" s="375"/>
      <c r="H35" s="355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167555</v>
      </c>
      <c r="V35" s="30">
        <v>165274</v>
      </c>
      <c r="W35" s="65">
        <f>U35-V35</f>
        <v>2281</v>
      </c>
      <c r="X35" s="65">
        <f>T35*W35</f>
        <v>2281000</v>
      </c>
      <c r="Y35" s="97">
        <f>IF(S35="Kvarh(Lag)",X35/1000000,X35/1000)</f>
        <v>2.281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6"/>
      <c r="B36" s="359"/>
      <c r="C36" s="355"/>
      <c r="D36" s="355"/>
      <c r="E36" s="355"/>
      <c r="F36" s="355"/>
      <c r="G36" s="377"/>
      <c r="H36" s="355"/>
      <c r="I36" s="356"/>
      <c r="J36" s="356"/>
      <c r="K36" s="356"/>
      <c r="L36" s="356"/>
      <c r="M36" s="357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25479</v>
      </c>
      <c r="V36" s="30">
        <v>20602</v>
      </c>
      <c r="W36" s="65">
        <f>U36-V36</f>
        <v>4877</v>
      </c>
      <c r="X36" s="65">
        <f>T36*W36</f>
        <v>4877000</v>
      </c>
      <c r="Y36" s="97">
        <f>IF(S36="Kvarh(Lag)",X36/1000000,X36/1000)</f>
        <v>4.877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6"/>
      <c r="B37" s="359"/>
      <c r="C37" s="355"/>
      <c r="D37" s="355"/>
      <c r="E37" s="355"/>
      <c r="F37" s="355"/>
      <c r="G37" s="377"/>
      <c r="H37" s="355"/>
      <c r="I37" s="356"/>
      <c r="J37" s="356"/>
      <c r="K37" s="356"/>
      <c r="L37" s="356"/>
      <c r="M37" s="357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8"/>
      <c r="B38" s="72"/>
      <c r="C38" s="72"/>
      <c r="D38" s="72"/>
      <c r="E38" s="72"/>
      <c r="F38" s="72"/>
      <c r="G38" s="379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7830</v>
      </c>
      <c r="V38" s="30">
        <v>7797</v>
      </c>
      <c r="W38" s="65">
        <f>U38-V38</f>
        <v>33</v>
      </c>
      <c r="X38" s="65">
        <f>T38*W38</f>
        <v>-33000</v>
      </c>
      <c r="Y38" s="97">
        <f>IF(S38="Kvarh(Lag)",X38/1000000,X38/1000)</f>
        <v>-0.033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6"/>
      <c r="C39" s="72"/>
      <c r="D39" s="72"/>
      <c r="E39" s="72"/>
      <c r="F39" s="256"/>
      <c r="G39" s="380"/>
      <c r="H39" s="359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87612</v>
      </c>
      <c r="V39" s="30">
        <v>87027</v>
      </c>
      <c r="W39" s="65">
        <f>U39-V39</f>
        <v>585</v>
      </c>
      <c r="X39" s="65">
        <f>T39*W39</f>
        <v>-58500</v>
      </c>
      <c r="Y39" s="97">
        <f>IF(S39="Kvarh(Lag)",X39/1000000,X39/1000)</f>
        <v>-0.0585</v>
      </c>
      <c r="Z39" s="144" t="s">
        <v>828</v>
      </c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1"/>
      <c r="B40" s="72"/>
      <c r="C40" s="72"/>
      <c r="D40" s="72"/>
      <c r="E40" s="72"/>
      <c r="F40" s="72"/>
      <c r="G40" s="382"/>
      <c r="H40" s="256"/>
      <c r="I40" s="68"/>
      <c r="J40" s="68"/>
      <c r="K40" s="68"/>
      <c r="L40" s="68"/>
      <c r="M40" s="173"/>
      <c r="N40" s="30"/>
      <c r="O40" s="212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8"/>
      <c r="B41" s="383"/>
      <c r="C41" s="369"/>
      <c r="D41" s="369"/>
      <c r="E41" s="355"/>
      <c r="F41" s="355"/>
      <c r="G41" s="384"/>
      <c r="H41" s="356"/>
      <c r="I41" s="385"/>
      <c r="J41" s="386"/>
      <c r="K41" s="356"/>
      <c r="L41" s="356"/>
      <c r="M41" s="357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60693</v>
      </c>
      <c r="V41" s="30">
        <v>57394</v>
      </c>
      <c r="W41" s="65">
        <f>U41-V41</f>
        <v>3299</v>
      </c>
      <c r="X41" s="65">
        <f>T41*W41</f>
        <v>3299000</v>
      </c>
      <c r="Y41" s="97">
        <f>IF(S41="Kvarh(Lag)",X41/1000000,X41/1000)</f>
        <v>3.299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8"/>
      <c r="B42" s="369"/>
      <c r="C42" s="369"/>
      <c r="D42" s="369"/>
      <c r="E42" s="138"/>
      <c r="F42" s="28"/>
      <c r="G42" s="382"/>
      <c r="H42" s="153"/>
      <c r="I42" s="68"/>
      <c r="J42" s="68"/>
      <c r="K42" s="68"/>
      <c r="L42" s="68"/>
      <c r="M42" s="173"/>
      <c r="N42" s="30"/>
      <c r="O42" s="212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7"/>
      <c r="B43" s="356"/>
      <c r="C43" s="356"/>
      <c r="D43" s="356"/>
      <c r="E43" s="356"/>
      <c r="F43" s="356"/>
      <c r="G43" s="191"/>
      <c r="H43" s="356"/>
      <c r="I43" s="356"/>
      <c r="J43" s="356"/>
      <c r="K43" s="356"/>
      <c r="L43" s="356"/>
      <c r="M43" s="357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65160</v>
      </c>
      <c r="V43" s="30">
        <v>65160</v>
      </c>
      <c r="W43" s="65">
        <f>U43-V43</f>
        <v>0</v>
      </c>
      <c r="X43" s="65">
        <f>T43*W43</f>
        <v>0</v>
      </c>
      <c r="Y43" s="97">
        <f>IF(S43="Kvarh(Lag)",X43/1000000,X43/1000)</f>
        <v>0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0"/>
      <c r="B44" s="132"/>
      <c r="C44" s="132"/>
      <c r="D44" s="132"/>
      <c r="E44" s="132"/>
      <c r="F44" s="132"/>
      <c r="G44" s="391"/>
      <c r="H44" s="391"/>
      <c r="I44" s="391"/>
      <c r="J44" s="391"/>
      <c r="K44" s="391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43159</v>
      </c>
      <c r="V44" s="30">
        <v>41722</v>
      </c>
      <c r="W44" s="65">
        <f>U44-V44</f>
        <v>1437</v>
      </c>
      <c r="X44" s="65">
        <f>T44*W44</f>
        <v>1437000</v>
      </c>
      <c r="Y44" s="97">
        <f>IF(S44="Kvarh(Lag)",X44/1000000,X44/1000)</f>
        <v>1.437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0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4"/>
      <c r="M45" s="357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56195</v>
      </c>
      <c r="V45" s="30">
        <v>55911</v>
      </c>
      <c r="W45" s="65">
        <f>U45-V45</f>
        <v>284</v>
      </c>
      <c r="X45" s="65">
        <f>T45*W45</f>
        <v>284000</v>
      </c>
      <c r="Y45" s="97">
        <f>IF(S45="Kvarh(Lag)",X45/1000000,X45/1000)</f>
        <v>0.284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0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5"/>
      <c r="B46" s="227"/>
      <c r="C46" s="227"/>
      <c r="D46" s="227"/>
      <c r="E46" s="227"/>
      <c r="F46" s="359" t="s">
        <v>294</v>
      </c>
      <c r="G46" s="360">
        <f>SUM(G28:G44)</f>
        <v>27.953442398729017</v>
      </c>
      <c r="H46" s="359" t="s">
        <v>773</v>
      </c>
      <c r="I46" s="227"/>
      <c r="J46" s="227"/>
      <c r="K46" s="227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42455</v>
      </c>
      <c r="V46" s="65">
        <v>41441</v>
      </c>
      <c r="W46" s="65">
        <f>U46-V46</f>
        <v>1014</v>
      </c>
      <c r="X46" s="65">
        <f>T46*W46</f>
        <v>1014000</v>
      </c>
      <c r="Y46" s="97">
        <f>IF(S46="Kvarh(Lag)",X46/1000000,X46/1000)</f>
        <v>1.014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7" customFormat="1" ht="9.75" customHeight="1">
      <c r="A47" s="395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68"/>
      <c r="M47" s="173"/>
      <c r="N47" s="30"/>
      <c r="O47" s="212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5"/>
      <c r="CB47" s="215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</row>
    <row r="48" spans="1:111" s="15" customFormat="1" ht="12" customHeight="1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56"/>
      <c r="M48" s="357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469002</v>
      </c>
      <c r="V48" s="30">
        <v>464413</v>
      </c>
      <c r="W48" s="65">
        <f>U48-V48</f>
        <v>4589</v>
      </c>
      <c r="X48" s="65">
        <f>T48*W48</f>
        <v>-458900</v>
      </c>
      <c r="Y48" s="97">
        <f>IF(S48="Kvarh(Lag)",X48/1000000,X48/1000)</f>
        <v>-0.4589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56"/>
      <c r="M49" s="357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465157</v>
      </c>
      <c r="V49" s="30">
        <v>452808</v>
      </c>
      <c r="W49" s="65">
        <f>U49-V49</f>
        <v>12349</v>
      </c>
      <c r="X49" s="65">
        <f>T49*W49</f>
        <v>-1234900</v>
      </c>
      <c r="Y49" s="97">
        <f>IF(S49="Kvarh(Lag)",X49/1000000,X49/1000)</f>
        <v>-1.2349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81623</v>
      </c>
      <c r="V50" s="30">
        <v>80361</v>
      </c>
      <c r="W50" s="65">
        <f>U50-V50</f>
        <v>1262</v>
      </c>
      <c r="X50" s="65">
        <f>T50*W50</f>
        <v>-126200</v>
      </c>
      <c r="Y50" s="97">
        <f>IF(S50="Kvarh(Lag)",X50/1000000,X50/1000)</f>
        <v>-0.1262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581005</v>
      </c>
      <c r="V51" s="30">
        <v>561289</v>
      </c>
      <c r="W51" s="65">
        <f>U51-V51</f>
        <v>19716</v>
      </c>
      <c r="X51" s="65">
        <f>T51*W51</f>
        <v>-1971600</v>
      </c>
      <c r="Y51" s="97">
        <f>IF(S51="Kvarh(Lag)",X51/1000000,X51/1000)</f>
        <v>-1.9716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39940</v>
      </c>
      <c r="V52" s="30">
        <v>38092</v>
      </c>
      <c r="W52" s="65">
        <f>U52-V52</f>
        <v>1848</v>
      </c>
      <c r="X52" s="65">
        <f>T52*W52</f>
        <v>-1848000</v>
      </c>
      <c r="Y52" s="97">
        <f>IF(S52="Kvarh(Lag)",X52/1000000,X52/1000)</f>
        <v>-1.848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6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8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87135</v>
      </c>
      <c r="V55" s="65">
        <v>85229</v>
      </c>
      <c r="W55" s="65">
        <f>U55-V55</f>
        <v>1906</v>
      </c>
      <c r="X55" s="65">
        <f>T55*W55</f>
        <v>-1906000</v>
      </c>
      <c r="Y55" s="97">
        <f>IF(S55="Kvarh(Lag)",X55/1000000,X55/1000)</f>
        <v>-1.906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58307</v>
      </c>
      <c r="V56" s="65">
        <v>56899</v>
      </c>
      <c r="W56" s="65">
        <f>U56-V56</f>
        <v>1408</v>
      </c>
      <c r="X56" s="65">
        <f>T56*W56</f>
        <v>-1408000</v>
      </c>
      <c r="Y56" s="97">
        <f>IF(S56="Kvarh(Lag)",X56/1000000,X56/1000)</f>
        <v>-1.408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2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32075</v>
      </c>
      <c r="V59" s="30">
        <v>30620</v>
      </c>
      <c r="W59" s="65">
        <f>U59-V59</f>
        <v>1455</v>
      </c>
      <c r="X59" s="65">
        <f>T59*W59</f>
        <v>-1455000</v>
      </c>
      <c r="Y59" s="97">
        <f>IF(S59="Kvarh(Lag)",X59/1000000,X59/1000)</f>
        <v>-1.455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20630</v>
      </c>
      <c r="V60" s="30">
        <v>19697</v>
      </c>
      <c r="W60" s="65">
        <f>U60-V60</f>
        <v>933</v>
      </c>
      <c r="X60" s="65">
        <f>T60*W60</f>
        <v>-933000</v>
      </c>
      <c r="Y60" s="97">
        <f>IF(S60="Kvarh(Lag)",X60/1000000,X60/1000)</f>
        <v>-0.933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2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62899</v>
      </c>
      <c r="V62" s="30">
        <v>60123</v>
      </c>
      <c r="W62" s="65">
        <f>U62-V62</f>
        <v>2776</v>
      </c>
      <c r="X62" s="65">
        <f>T62*W62</f>
        <v>-2776000</v>
      </c>
      <c r="Y62" s="97">
        <f>IF(S62="Kvarh(Lag)",X62/1000000,X62/1000)</f>
        <v>-2.776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45038</v>
      </c>
      <c r="V65" s="30">
        <v>43268</v>
      </c>
      <c r="W65" s="65">
        <f>U65-V65</f>
        <v>1770</v>
      </c>
      <c r="X65" s="65">
        <f>T65*W65</f>
        <v>1770000</v>
      </c>
      <c r="Y65" s="97">
        <f>IF(S65="Kvarh(Lag)",X65/1000000,X65/1000)</f>
        <v>1.77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70426</v>
      </c>
      <c r="V66" s="30">
        <v>68135</v>
      </c>
      <c r="W66" s="65">
        <f>U66-V66</f>
        <v>2291</v>
      </c>
      <c r="X66" s="65">
        <f>T66*W66</f>
        <v>2291000</v>
      </c>
      <c r="Y66" s="97">
        <f>IF(S66="Kvarh(Lag)",X66/1000000,X66/1000)</f>
        <v>2.291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2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65881</v>
      </c>
      <c r="V68" s="65">
        <v>60614</v>
      </c>
      <c r="W68" s="65">
        <f>U68-V68</f>
        <v>5267</v>
      </c>
      <c r="X68" s="65">
        <f>T68*W68</f>
        <v>526700</v>
      </c>
      <c r="Y68" s="97">
        <f>IF(S68="Kvarh(Lag)",X68/1000000,X68/1000)</f>
        <v>0.5267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0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36921</v>
      </c>
      <c r="V69" s="30">
        <v>28408</v>
      </c>
      <c r="W69" s="65">
        <f>U69-V69</f>
        <v>8513</v>
      </c>
      <c r="X69" s="65">
        <f>T69*W69</f>
        <v>851300</v>
      </c>
      <c r="Y69" s="97">
        <f>IF(S69="Kvarh(Lag)",X69/1000000,X69/1000)</f>
        <v>0.8513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20.299999999999997</v>
      </c>
      <c r="Z72" s="236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20.299999999999997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7" t="s">
        <v>720</v>
      </c>
      <c r="P80" s="208"/>
      <c r="Q80" s="208"/>
      <c r="R80" s="208"/>
      <c r="S80" s="208"/>
      <c r="T80" s="208"/>
      <c r="U80" s="208"/>
      <c r="V80" s="208"/>
      <c r="W80" s="208"/>
      <c r="X80" s="208"/>
      <c r="Y80" s="308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9" t="s">
        <v>214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1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9" t="s">
        <v>205</v>
      </c>
      <c r="P82" s="300"/>
      <c r="Q82" s="300"/>
      <c r="R82" s="300"/>
      <c r="S82" s="300"/>
      <c r="T82" s="300"/>
      <c r="U82" s="300"/>
      <c r="V82" s="300"/>
      <c r="W82" s="300"/>
      <c r="X82" s="300"/>
      <c r="Y82" s="301">
        <f>Y74</f>
        <v>20.299999999999997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9" t="s">
        <v>206</v>
      </c>
      <c r="P83" s="300"/>
      <c r="Q83" s="300"/>
      <c r="R83" s="300"/>
      <c r="S83" s="300"/>
      <c r="T83" s="300"/>
      <c r="U83" s="300"/>
      <c r="V83" s="300"/>
      <c r="W83" s="300"/>
      <c r="X83" s="300"/>
      <c r="Y83" s="301">
        <f>Y185</f>
        <v>-4.6164000000000005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9" t="s">
        <v>216</v>
      </c>
      <c r="P84" s="300"/>
      <c r="Q84" s="300"/>
      <c r="R84" s="300"/>
      <c r="S84" s="300"/>
      <c r="T84" s="300"/>
      <c r="U84" s="300"/>
      <c r="V84" s="300"/>
      <c r="W84" s="300"/>
      <c r="X84" s="300"/>
      <c r="Y84" s="301">
        <f>'ROHTAK ROAD'!$L$56</f>
        <v>0.4077359943290256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9" t="s">
        <v>244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1">
        <f>SUM(Y82:Y84)</f>
        <v>16.09133599432902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9" t="s">
        <v>215</v>
      </c>
      <c r="P86" s="310"/>
      <c r="Q86" s="310"/>
      <c r="R86" s="310"/>
      <c r="S86" s="310"/>
      <c r="T86" s="310"/>
      <c r="U86" s="310"/>
      <c r="V86" s="310"/>
      <c r="W86" s="310"/>
      <c r="X86" s="310"/>
      <c r="Y86" s="301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9" t="s">
        <v>243</v>
      </c>
      <c r="P87" s="300"/>
      <c r="Q87" s="300"/>
      <c r="R87" s="300"/>
      <c r="S87" s="300"/>
      <c r="T87" s="300"/>
      <c r="U87" s="300"/>
      <c r="V87" s="300"/>
      <c r="W87" s="300"/>
      <c r="X87" s="300"/>
      <c r="Y87" s="301">
        <f>Y258</f>
        <v>24.179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2" t="s">
        <v>309</v>
      </c>
      <c r="P88" s="313"/>
      <c r="Q88" s="313"/>
      <c r="R88" s="313"/>
      <c r="S88" s="313"/>
      <c r="T88" s="313"/>
      <c r="U88" s="313"/>
      <c r="V88" s="313"/>
      <c r="W88" s="313"/>
      <c r="X88" s="313"/>
      <c r="Y88" s="314">
        <f>Y85+Y87</f>
        <v>40.27033599432902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5"/>
      <c r="P89" s="310"/>
      <c r="Q89" s="310"/>
      <c r="R89" s="310"/>
      <c r="S89" s="310"/>
      <c r="T89" s="310"/>
      <c r="U89" s="310"/>
      <c r="V89" s="310"/>
      <c r="W89" s="310"/>
      <c r="X89" s="310"/>
      <c r="Y89" s="316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5"/>
      <c r="P90" s="310"/>
      <c r="Q90" s="310"/>
      <c r="R90" s="310"/>
      <c r="S90" s="310"/>
      <c r="T90" s="310"/>
      <c r="U90" s="310"/>
      <c r="V90" s="310"/>
      <c r="W90" s="310"/>
      <c r="X90" s="310"/>
      <c r="Y90" s="316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5"/>
      <c r="P91" s="310"/>
      <c r="Q91" s="310"/>
      <c r="R91" s="310"/>
      <c r="S91" s="310"/>
      <c r="T91" s="310"/>
      <c r="U91" s="310"/>
      <c r="V91" s="310"/>
      <c r="W91" s="310"/>
      <c r="X91" s="310"/>
      <c r="Y91" s="316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5"/>
      <c r="P92" s="310"/>
      <c r="Q92" s="310"/>
      <c r="R92" s="310"/>
      <c r="S92" s="310"/>
      <c r="T92" s="310"/>
      <c r="U92" s="310"/>
      <c r="V92" s="310"/>
      <c r="W92" s="310"/>
      <c r="X92" s="310"/>
      <c r="Y92" s="316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5"/>
      <c r="P93" s="310"/>
      <c r="Q93" s="310"/>
      <c r="R93" s="310"/>
      <c r="S93" s="310"/>
      <c r="T93" s="310"/>
      <c r="U93" s="310"/>
      <c r="V93" s="310"/>
      <c r="W93" s="310"/>
      <c r="X93" s="310"/>
      <c r="Y93" s="316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5"/>
      <c r="P94" s="310"/>
      <c r="Q94" s="310"/>
      <c r="R94" s="310"/>
      <c r="S94" s="310"/>
      <c r="T94" s="310"/>
      <c r="U94" s="310"/>
      <c r="V94" s="310"/>
      <c r="W94" s="310"/>
      <c r="X94" s="310"/>
      <c r="Y94" s="316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5"/>
      <c r="P95" s="310"/>
      <c r="Q95" s="310"/>
      <c r="R95" s="310"/>
      <c r="S95" s="310"/>
      <c r="T95" s="310"/>
      <c r="U95" s="310"/>
      <c r="V95" s="310"/>
      <c r="W95" s="310"/>
      <c r="X95" s="310"/>
      <c r="Y95" s="316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5"/>
      <c r="P96" s="310"/>
      <c r="Q96" s="310"/>
      <c r="R96" s="310"/>
      <c r="S96" s="310"/>
      <c r="T96" s="310"/>
      <c r="U96" s="310"/>
      <c r="V96" s="310"/>
      <c r="W96" s="310"/>
      <c r="X96" s="310"/>
      <c r="Y96" s="316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5"/>
      <c r="P97" s="310"/>
      <c r="Q97" s="310"/>
      <c r="R97" s="310"/>
      <c r="S97" s="310"/>
      <c r="T97" s="310"/>
      <c r="U97" s="310"/>
      <c r="V97" s="310"/>
      <c r="W97" s="310"/>
      <c r="X97" s="310"/>
      <c r="Y97" s="316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5"/>
      <c r="P98" s="310"/>
      <c r="Q98" s="310"/>
      <c r="R98" s="310"/>
      <c r="S98" s="310"/>
      <c r="T98" s="310"/>
      <c r="U98" s="310"/>
      <c r="V98" s="310"/>
      <c r="W98" s="310"/>
      <c r="X98" s="310"/>
      <c r="Y98" s="316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5"/>
      <c r="P99" s="310"/>
      <c r="Q99" s="310"/>
      <c r="R99" s="310"/>
      <c r="S99" s="310"/>
      <c r="T99" s="310"/>
      <c r="U99" s="310"/>
      <c r="V99" s="310"/>
      <c r="W99" s="310"/>
      <c r="X99" s="310"/>
      <c r="Y99" s="316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5"/>
      <c r="P100" s="310"/>
      <c r="Q100" s="310"/>
      <c r="R100" s="310"/>
      <c r="S100" s="310"/>
      <c r="T100" s="310"/>
      <c r="U100" s="310"/>
      <c r="V100" s="310"/>
      <c r="W100" s="310"/>
      <c r="X100" s="310"/>
      <c r="Y100" s="316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5"/>
      <c r="P101" s="310"/>
      <c r="Q101" s="310"/>
      <c r="R101" s="310"/>
      <c r="S101" s="310"/>
      <c r="T101" s="310"/>
      <c r="U101" s="310"/>
      <c r="V101" s="310"/>
      <c r="W101" s="310"/>
      <c r="X101" s="310"/>
      <c r="Y101" s="316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5"/>
      <c r="P102" s="310"/>
      <c r="Q102" s="310"/>
      <c r="R102" s="310"/>
      <c r="S102" s="310"/>
      <c r="T102" s="310"/>
      <c r="U102" s="310"/>
      <c r="V102" s="310"/>
      <c r="W102" s="310"/>
      <c r="X102" s="310"/>
      <c r="Y102" s="316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5"/>
      <c r="P103" s="310"/>
      <c r="Q103" s="310"/>
      <c r="R103" s="310"/>
      <c r="S103" s="310"/>
      <c r="T103" s="310"/>
      <c r="U103" s="310"/>
      <c r="V103" s="310"/>
      <c r="W103" s="310"/>
      <c r="X103" s="310"/>
      <c r="Y103" s="316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5"/>
      <c r="P104" s="310"/>
      <c r="Q104" s="310"/>
      <c r="R104" s="310"/>
      <c r="S104" s="310"/>
      <c r="T104" s="310"/>
      <c r="U104" s="310"/>
      <c r="V104" s="310"/>
      <c r="W104" s="310"/>
      <c r="X104" s="310"/>
      <c r="Y104" s="316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5"/>
      <c r="P105" s="310"/>
      <c r="Q105" s="310"/>
      <c r="R105" s="310"/>
      <c r="S105" s="310"/>
      <c r="T105" s="310"/>
      <c r="U105" s="310"/>
      <c r="V105" s="310"/>
      <c r="W105" s="310"/>
      <c r="X105" s="310"/>
      <c r="Y105" s="316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5"/>
      <c r="P106" s="310"/>
      <c r="Q106" s="310"/>
      <c r="R106" s="310"/>
      <c r="S106" s="310"/>
      <c r="T106" s="310"/>
      <c r="U106" s="310"/>
      <c r="V106" s="310"/>
      <c r="W106" s="310"/>
      <c r="X106" s="310"/>
      <c r="Y106" s="316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5"/>
      <c r="P107" s="310"/>
      <c r="Q107" s="310"/>
      <c r="R107" s="310"/>
      <c r="S107" s="310"/>
      <c r="T107" s="310"/>
      <c r="U107" s="310"/>
      <c r="V107" s="310"/>
      <c r="W107" s="310"/>
      <c r="X107" s="310"/>
      <c r="Y107" s="316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5"/>
      <c r="P108" s="310"/>
      <c r="Q108" s="310"/>
      <c r="R108" s="310"/>
      <c r="S108" s="310"/>
      <c r="T108" s="310"/>
      <c r="U108" s="310"/>
      <c r="V108" s="310"/>
      <c r="W108" s="310"/>
      <c r="X108" s="310"/>
      <c r="Y108" s="316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5"/>
      <c r="P109" s="310"/>
      <c r="Q109" s="310"/>
      <c r="R109" s="310"/>
      <c r="S109" s="310"/>
      <c r="T109" s="310"/>
      <c r="U109" s="310"/>
      <c r="V109" s="310"/>
      <c r="W109" s="310"/>
      <c r="X109" s="310"/>
      <c r="Y109" s="316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5"/>
      <c r="P110" s="310"/>
      <c r="Q110" s="310"/>
      <c r="R110" s="310"/>
      <c r="S110" s="310"/>
      <c r="T110" s="310"/>
      <c r="U110" s="310"/>
      <c r="V110" s="310"/>
      <c r="W110" s="310"/>
      <c r="X110" s="310"/>
      <c r="Y110" s="316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5"/>
      <c r="P111" s="310"/>
      <c r="Q111" s="310"/>
      <c r="R111" s="310"/>
      <c r="S111" s="310"/>
      <c r="T111" s="310"/>
      <c r="U111" s="310"/>
      <c r="V111" s="310"/>
      <c r="W111" s="310"/>
      <c r="X111" s="310"/>
      <c r="Y111" s="316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5"/>
      <c r="P112" s="310"/>
      <c r="Q112" s="310"/>
      <c r="R112" s="310"/>
      <c r="S112" s="310"/>
      <c r="T112" s="310"/>
      <c r="U112" s="310"/>
      <c r="V112" s="310"/>
      <c r="W112" s="310"/>
      <c r="X112" s="310"/>
      <c r="Y112" s="316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5"/>
      <c r="P113" s="310"/>
      <c r="Q113" s="310"/>
      <c r="R113" s="310"/>
      <c r="S113" s="310"/>
      <c r="T113" s="310"/>
      <c r="U113" s="310"/>
      <c r="V113" s="310"/>
      <c r="W113" s="310"/>
      <c r="X113" s="310"/>
      <c r="Y113" s="316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5"/>
      <c r="P114" s="310"/>
      <c r="Q114" s="310"/>
      <c r="R114" s="310"/>
      <c r="S114" s="310"/>
      <c r="T114" s="310"/>
      <c r="U114" s="310"/>
      <c r="V114" s="310"/>
      <c r="W114" s="310"/>
      <c r="X114" s="310"/>
      <c r="Y114" s="316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5"/>
      <c r="P115" s="310"/>
      <c r="Q115" s="310"/>
      <c r="R115" s="310"/>
      <c r="S115" s="310"/>
      <c r="T115" s="310"/>
      <c r="U115" s="310"/>
      <c r="V115" s="310"/>
      <c r="W115" s="310"/>
      <c r="X115" s="310"/>
      <c r="Y115" s="316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5"/>
      <c r="P116" s="310"/>
      <c r="Q116" s="310"/>
      <c r="R116" s="310"/>
      <c r="S116" s="310"/>
      <c r="T116" s="310"/>
      <c r="U116" s="310"/>
      <c r="V116" s="310"/>
      <c r="W116" s="310"/>
      <c r="X116" s="310"/>
      <c r="Y116" s="316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5"/>
      <c r="P117" s="310"/>
      <c r="Q117" s="310"/>
      <c r="R117" s="310"/>
      <c r="S117" s="310"/>
      <c r="T117" s="310"/>
      <c r="U117" s="310"/>
      <c r="V117" s="310"/>
      <c r="W117" s="310"/>
      <c r="X117" s="310"/>
      <c r="Y117" s="316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5"/>
      <c r="P118" s="310"/>
      <c r="Q118" s="310"/>
      <c r="R118" s="310"/>
      <c r="S118" s="310"/>
      <c r="T118" s="310"/>
      <c r="U118" s="310"/>
      <c r="V118" s="310"/>
      <c r="W118" s="310"/>
      <c r="X118" s="310"/>
      <c r="Y118" s="316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5"/>
      <c r="P119" s="310"/>
      <c r="Q119" s="310"/>
      <c r="R119" s="310"/>
      <c r="S119" s="310"/>
      <c r="T119" s="310"/>
      <c r="U119" s="310"/>
      <c r="V119" s="310"/>
      <c r="W119" s="310"/>
      <c r="X119" s="310"/>
      <c r="Y119" s="316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5"/>
      <c r="P120" s="310"/>
      <c r="Q120" s="310"/>
      <c r="R120" s="310"/>
      <c r="S120" s="310"/>
      <c r="T120" s="310"/>
      <c r="U120" s="310"/>
      <c r="V120" s="310"/>
      <c r="W120" s="310"/>
      <c r="X120" s="310"/>
      <c r="Y120" s="316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5"/>
      <c r="P121" s="310"/>
      <c r="Q121" s="310"/>
      <c r="R121" s="310"/>
      <c r="S121" s="310"/>
      <c r="T121" s="310"/>
      <c r="U121" s="310"/>
      <c r="V121" s="310"/>
      <c r="W121" s="310"/>
      <c r="X121" s="310"/>
      <c r="Y121" s="316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5"/>
      <c r="P122" s="310"/>
      <c r="Q122" s="310"/>
      <c r="R122" s="310"/>
      <c r="S122" s="310"/>
      <c r="T122" s="310"/>
      <c r="U122" s="310"/>
      <c r="V122" s="310"/>
      <c r="W122" s="310"/>
      <c r="X122" s="310"/>
      <c r="Y122" s="316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5"/>
      <c r="P123" s="310"/>
      <c r="Q123" s="310"/>
      <c r="R123" s="310"/>
      <c r="S123" s="310"/>
      <c r="T123" s="310"/>
      <c r="U123" s="310"/>
      <c r="V123" s="310"/>
      <c r="W123" s="310"/>
      <c r="X123" s="310"/>
      <c r="Y123" s="316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5"/>
      <c r="P124" s="310"/>
      <c r="Q124" s="310"/>
      <c r="R124" s="310"/>
      <c r="S124" s="310"/>
      <c r="T124" s="310"/>
      <c r="U124" s="310"/>
      <c r="V124" s="310"/>
      <c r="W124" s="310"/>
      <c r="X124" s="310"/>
      <c r="Y124" s="316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5"/>
      <c r="P125" s="310"/>
      <c r="Q125" s="310"/>
      <c r="R125" s="310"/>
      <c r="S125" s="310"/>
      <c r="T125" s="310"/>
      <c r="U125" s="310"/>
      <c r="V125" s="310"/>
      <c r="W125" s="310"/>
      <c r="X125" s="310"/>
      <c r="Y125" s="316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5"/>
      <c r="P126" s="310"/>
      <c r="Q126" s="310"/>
      <c r="R126" s="310"/>
      <c r="S126" s="310"/>
      <c r="T126" s="310"/>
      <c r="U126" s="310"/>
      <c r="V126" s="310"/>
      <c r="W126" s="310"/>
      <c r="X126" s="310"/>
      <c r="Y126" s="316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5"/>
      <c r="P127" s="310"/>
      <c r="Q127" s="310"/>
      <c r="R127" s="310"/>
      <c r="S127" s="310"/>
      <c r="T127" s="310"/>
      <c r="U127" s="310"/>
      <c r="V127" s="310"/>
      <c r="W127" s="310"/>
      <c r="X127" s="310"/>
      <c r="Y127" s="316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5"/>
      <c r="P128" s="310"/>
      <c r="Q128" s="310"/>
      <c r="R128" s="310"/>
      <c r="S128" s="310"/>
      <c r="T128" s="310"/>
      <c r="U128" s="310"/>
      <c r="V128" s="310"/>
      <c r="W128" s="310"/>
      <c r="X128" s="310"/>
      <c r="Y128" s="316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5"/>
      <c r="P129" s="310"/>
      <c r="Q129" s="310"/>
      <c r="R129" s="310"/>
      <c r="S129" s="310"/>
      <c r="T129" s="310"/>
      <c r="U129" s="310"/>
      <c r="V129" s="310"/>
      <c r="W129" s="310"/>
      <c r="X129" s="310"/>
      <c r="Y129" s="316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5"/>
      <c r="P130" s="310"/>
      <c r="Q130" s="310"/>
      <c r="R130" s="310"/>
      <c r="S130" s="310"/>
      <c r="T130" s="310"/>
      <c r="U130" s="310"/>
      <c r="V130" s="310"/>
      <c r="W130" s="310"/>
      <c r="X130" s="310"/>
      <c r="Y130" s="316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5"/>
      <c r="P131" s="310"/>
      <c r="Q131" s="310"/>
      <c r="R131" s="310"/>
      <c r="S131" s="310"/>
      <c r="T131" s="310"/>
      <c r="U131" s="310"/>
      <c r="V131" s="310"/>
      <c r="W131" s="310"/>
      <c r="X131" s="310"/>
      <c r="Y131" s="316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5"/>
      <c r="P132" s="310"/>
      <c r="Q132" s="310"/>
      <c r="R132" s="310"/>
      <c r="S132" s="310"/>
      <c r="T132" s="310"/>
      <c r="U132" s="310"/>
      <c r="V132" s="310"/>
      <c r="W132" s="310"/>
      <c r="X132" s="310"/>
      <c r="Y132" s="316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5"/>
      <c r="P133" s="310"/>
      <c r="Q133" s="310"/>
      <c r="R133" s="310"/>
      <c r="S133" s="310"/>
      <c r="T133" s="310"/>
      <c r="U133" s="310"/>
      <c r="V133" s="310"/>
      <c r="W133" s="310"/>
      <c r="X133" s="310"/>
      <c r="Y133" s="316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5"/>
      <c r="P134" s="310"/>
      <c r="Q134" s="310"/>
      <c r="R134" s="310"/>
      <c r="S134" s="310"/>
      <c r="T134" s="310"/>
      <c r="U134" s="310"/>
      <c r="V134" s="310"/>
      <c r="W134" s="310"/>
      <c r="X134" s="310"/>
      <c r="Y134" s="316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5"/>
      <c r="P135" s="310"/>
      <c r="Q135" s="310"/>
      <c r="R135" s="310"/>
      <c r="S135" s="310"/>
      <c r="T135" s="310"/>
      <c r="U135" s="310"/>
      <c r="V135" s="310"/>
      <c r="W135" s="310"/>
      <c r="X135" s="310"/>
      <c r="Y135" s="316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5"/>
      <c r="P136" s="310"/>
      <c r="Q136" s="310"/>
      <c r="R136" s="310"/>
      <c r="S136" s="310"/>
      <c r="T136" s="310"/>
      <c r="U136" s="310"/>
      <c r="V136" s="310"/>
      <c r="W136" s="310"/>
      <c r="X136" s="310"/>
      <c r="Y136" s="316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5"/>
      <c r="P137" s="310"/>
      <c r="Q137" s="310"/>
      <c r="R137" s="310"/>
      <c r="S137" s="310"/>
      <c r="T137" s="310"/>
      <c r="U137" s="310"/>
      <c r="V137" s="310"/>
      <c r="W137" s="310"/>
      <c r="X137" s="310"/>
      <c r="Y137" s="316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5"/>
      <c r="P138" s="310"/>
      <c r="Q138" s="310"/>
      <c r="R138" s="310"/>
      <c r="S138" s="310"/>
      <c r="T138" s="310"/>
      <c r="U138" s="310"/>
      <c r="V138" s="310"/>
      <c r="W138" s="310"/>
      <c r="X138" s="310"/>
      <c r="Y138" s="316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5"/>
      <c r="P139" s="310"/>
      <c r="Q139" s="310"/>
      <c r="R139" s="310"/>
      <c r="S139" s="310"/>
      <c r="T139" s="310"/>
      <c r="U139" s="310"/>
      <c r="V139" s="310"/>
      <c r="W139" s="310"/>
      <c r="X139" s="310"/>
      <c r="Y139" s="316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5"/>
      <c r="P140" s="310"/>
      <c r="Q140" s="310"/>
      <c r="R140" s="310"/>
      <c r="S140" s="310"/>
      <c r="T140" s="310"/>
      <c r="U140" s="310"/>
      <c r="V140" s="310"/>
      <c r="W140" s="310"/>
      <c r="X140" s="310"/>
      <c r="Y140" s="316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5"/>
      <c r="P141" s="310"/>
      <c r="Q141" s="310"/>
      <c r="R141" s="310"/>
      <c r="S141" s="310"/>
      <c r="T141" s="310"/>
      <c r="U141" s="310"/>
      <c r="V141" s="310"/>
      <c r="W141" s="310"/>
      <c r="X141" s="310"/>
      <c r="Y141" s="316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5"/>
      <c r="P142" s="310"/>
      <c r="Q142" s="310"/>
      <c r="R142" s="310"/>
      <c r="S142" s="310"/>
      <c r="T142" s="310"/>
      <c r="U142" s="310"/>
      <c r="V142" s="310"/>
      <c r="W142" s="310"/>
      <c r="X142" s="310"/>
      <c r="Y142" s="316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5"/>
      <c r="P143" s="310"/>
      <c r="Q143" s="310"/>
      <c r="R143" s="310"/>
      <c r="S143" s="310"/>
      <c r="T143" s="310"/>
      <c r="U143" s="310"/>
      <c r="V143" s="310"/>
      <c r="W143" s="310"/>
      <c r="X143" s="310"/>
      <c r="Y143" s="316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5"/>
      <c r="P144" s="310"/>
      <c r="Q144" s="310"/>
      <c r="R144" s="310"/>
      <c r="S144" s="310"/>
      <c r="T144" s="310"/>
      <c r="U144" s="310"/>
      <c r="V144" s="310"/>
      <c r="W144" s="310"/>
      <c r="X144" s="310"/>
      <c r="Y144" s="316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5"/>
      <c r="P145" s="310"/>
      <c r="Q145" s="310"/>
      <c r="R145" s="310"/>
      <c r="S145" s="310"/>
      <c r="T145" s="310"/>
      <c r="U145" s="310"/>
      <c r="V145" s="310"/>
      <c r="W145" s="310"/>
      <c r="X145" s="310"/>
      <c r="Y145" s="316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5"/>
      <c r="P146" s="310"/>
      <c r="Q146" s="310"/>
      <c r="R146" s="310"/>
      <c r="S146" s="310"/>
      <c r="T146" s="310"/>
      <c r="U146" s="310"/>
      <c r="V146" s="310"/>
      <c r="W146" s="310"/>
      <c r="X146" s="310"/>
      <c r="Y146" s="316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5"/>
      <c r="P147" s="310"/>
      <c r="Q147" s="310"/>
      <c r="R147" s="310"/>
      <c r="S147" s="310"/>
      <c r="T147" s="310"/>
      <c r="U147" s="310"/>
      <c r="V147" s="310"/>
      <c r="W147" s="310"/>
      <c r="X147" s="310"/>
      <c r="Y147" s="316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5"/>
      <c r="P148" s="310"/>
      <c r="Q148" s="310"/>
      <c r="R148" s="310"/>
      <c r="S148" s="310"/>
      <c r="T148" s="310"/>
      <c r="U148" s="310"/>
      <c r="V148" s="310"/>
      <c r="W148" s="310"/>
      <c r="X148" s="310"/>
      <c r="Y148" s="316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5"/>
      <c r="P149" s="310"/>
      <c r="Q149" s="310"/>
      <c r="R149" s="310"/>
      <c r="S149" s="310"/>
      <c r="T149" s="310"/>
      <c r="U149" s="310"/>
      <c r="V149" s="310"/>
      <c r="W149" s="310"/>
      <c r="X149" s="310"/>
      <c r="Y149" s="316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5"/>
      <c r="P150" s="310"/>
      <c r="Q150" s="310"/>
      <c r="R150" s="310"/>
      <c r="S150" s="310"/>
      <c r="T150" s="310"/>
      <c r="U150" s="310"/>
      <c r="V150" s="310"/>
      <c r="W150" s="310"/>
      <c r="X150" s="310"/>
      <c r="Y150" s="316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5"/>
      <c r="P151" s="310"/>
      <c r="Q151" s="310"/>
      <c r="R151" s="310"/>
      <c r="S151" s="310"/>
      <c r="T151" s="310"/>
      <c r="U151" s="310"/>
      <c r="V151" s="310"/>
      <c r="W151" s="310"/>
      <c r="X151" s="310"/>
      <c r="Y151" s="316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5"/>
      <c r="P152" s="310"/>
      <c r="Q152" s="310"/>
      <c r="R152" s="310"/>
      <c r="S152" s="310"/>
      <c r="T152" s="310"/>
      <c r="U152" s="310"/>
      <c r="V152" s="310"/>
      <c r="W152" s="310"/>
      <c r="X152" s="310"/>
      <c r="Y152" s="316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3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53" t="str">
        <f>U6</f>
        <v>      SEPT.-09</v>
      </c>
      <c r="V157" s="444" t="s">
        <v>842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89349</v>
      </c>
      <c r="V161" s="65">
        <v>85877</v>
      </c>
      <c r="W161" s="65">
        <f>U161-V161</f>
        <v>3472</v>
      </c>
      <c r="X161" s="65">
        <f>T161*W161</f>
        <v>-347200</v>
      </c>
      <c r="Y161" s="97">
        <f>IF(S161="Kvarh(Lag)",X161/1000000,X161/1000)</f>
        <v>-0.3472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52362</v>
      </c>
      <c r="V162" s="65">
        <v>49737</v>
      </c>
      <c r="W162" s="65">
        <f>U162-V162</f>
        <v>2625</v>
      </c>
      <c r="X162" s="65">
        <f>T162*W162</f>
        <v>-262500</v>
      </c>
      <c r="Y162" s="97">
        <f>IF(S162="Kvarh(Lag)",X162/1000000,X162/1000)</f>
        <v>-0.2625</v>
      </c>
      <c r="Z162" s="294"/>
      <c r="AA162" s="54"/>
      <c r="AB162" s="215" t="str">
        <f>NDPL!AA116</f>
        <v>ISBT K.GATE </v>
      </c>
      <c r="AC162" s="26"/>
      <c r="AD162" s="219">
        <f>NDPL!AB116</f>
        <v>6</v>
      </c>
      <c r="AE162" s="219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5" t="str">
        <f>NDPL!BJ116</f>
        <v>ISBT K.GATE  F/O</v>
      </c>
      <c r="BL162" s="216">
        <f>NDPL!BK116</f>
        <v>4865087</v>
      </c>
      <c r="BM162" s="215">
        <f>NDPL!BL116</f>
        <v>0</v>
      </c>
      <c r="BN162" s="215" t="str">
        <f>NDPL!BM116</f>
        <v>SECURE</v>
      </c>
      <c r="BO162" s="215" t="str">
        <f>NDPL!BN116</f>
        <v>KWH</v>
      </c>
      <c r="BP162" s="215">
        <f>NDPL!BO116</f>
        <v>11000</v>
      </c>
      <c r="BQ162" s="215">
        <f>NDPL!BP116</f>
        <v>11000</v>
      </c>
      <c r="BR162" s="215">
        <f>NDPL!BQ116</f>
        <v>400</v>
      </c>
      <c r="BS162" s="215">
        <f>NDPL!BR116</f>
        <v>400</v>
      </c>
      <c r="BT162" s="215">
        <f>NDPL!BS116</f>
        <v>100</v>
      </c>
      <c r="BU162" s="215">
        <f>NDPL!BT116</f>
        <v>1</v>
      </c>
      <c r="BV162" s="215">
        <f>NDPL!BU116</f>
        <v>1</v>
      </c>
      <c r="BW162" s="215">
        <f>NDPL!BV116</f>
        <v>100</v>
      </c>
      <c r="BX162" s="272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34646</v>
      </c>
      <c r="V163" s="65">
        <v>32376</v>
      </c>
      <c r="W163" s="65">
        <f>U163-V163</f>
        <v>2270</v>
      </c>
      <c r="X163" s="65">
        <f>T163*W163</f>
        <v>-227000</v>
      </c>
      <c r="Y163" s="97">
        <f>IF(S163="Kvarh(Lag)",X163/1000000,X163/1000)</f>
        <v>-0.227</v>
      </c>
      <c r="Z163" s="294"/>
      <c r="AA163" s="54"/>
      <c r="AB163" s="215" t="e">
        <f>NDPL!#REF!</f>
        <v>#REF!</v>
      </c>
      <c r="AC163" s="26"/>
      <c r="AD163" s="219" t="e">
        <f>NDPL!#REF!</f>
        <v>#REF!</v>
      </c>
      <c r="AE163" s="219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5" t="e">
        <f>NDPL!#REF!</f>
        <v>#REF!</v>
      </c>
      <c r="BL163" s="216" t="e">
        <f>NDPL!#REF!</f>
        <v>#REF!</v>
      </c>
      <c r="BM163" s="215" t="e">
        <f>NDPL!#REF!</f>
        <v>#REF!</v>
      </c>
      <c r="BN163" s="215" t="e">
        <f>NDPL!#REF!</f>
        <v>#REF!</v>
      </c>
      <c r="BO163" s="215" t="e">
        <f>NDPL!#REF!</f>
        <v>#REF!</v>
      </c>
      <c r="BP163" s="215" t="e">
        <f>NDPL!#REF!</f>
        <v>#REF!</v>
      </c>
      <c r="BQ163" s="215" t="e">
        <f>NDPL!#REF!</f>
        <v>#REF!</v>
      </c>
      <c r="BR163" s="215" t="e">
        <f>NDPL!#REF!</f>
        <v>#REF!</v>
      </c>
      <c r="BS163" s="215" t="e">
        <f>NDPL!#REF!</f>
        <v>#REF!</v>
      </c>
      <c r="BT163" s="215" t="e">
        <f>NDPL!#REF!</f>
        <v>#REF!</v>
      </c>
      <c r="BU163" s="215" t="e">
        <f>NDPL!#REF!</f>
        <v>#REF!</v>
      </c>
      <c r="BV163" s="215" t="e">
        <f>NDPL!#REF!</f>
        <v>#REF!</v>
      </c>
      <c r="BW163" s="215" t="e">
        <f>NDPL!#REF!</f>
        <v>#REF!</v>
      </c>
      <c r="BX163" s="272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58885</v>
      </c>
      <c r="V164" s="65">
        <v>55445</v>
      </c>
      <c r="W164" s="65">
        <f>U164-V164</f>
        <v>3440</v>
      </c>
      <c r="X164" s="65">
        <f>T164*W164</f>
        <v>-344000</v>
      </c>
      <c r="Y164" s="97">
        <f>IF(S164="Kvarh(Lag)",X164/1000000,X164/1000)</f>
        <v>-0.344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210518</v>
      </c>
      <c r="V166" s="65">
        <v>194200</v>
      </c>
      <c r="W166" s="65">
        <f>U166-V166</f>
        <v>16318</v>
      </c>
      <c r="X166" s="65">
        <f>T166*W166</f>
        <v>-1631800</v>
      </c>
      <c r="Y166" s="97">
        <f>IF(S166="Kvarh(Lag)",X166/1000000,X166/1000)</f>
        <v>-1.6318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55842</v>
      </c>
      <c r="V167" s="65">
        <v>53462</v>
      </c>
      <c r="W167" s="65">
        <f>U167-V167</f>
        <v>2380</v>
      </c>
      <c r="X167" s="65">
        <f>T167*W167</f>
        <v>-238000</v>
      </c>
      <c r="Y167" s="97">
        <f>IF(S167="Kvarh(Lag)",X167/1000000,X167/1000)</f>
        <v>-0.238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109</v>
      </c>
      <c r="V168" s="65">
        <v>62</v>
      </c>
      <c r="W168" s="65">
        <f>U168-V168</f>
        <v>47</v>
      </c>
      <c r="X168" s="65">
        <f>T168*W168</f>
        <v>14100</v>
      </c>
      <c r="Y168" s="97">
        <f>IF(S168="Kvarh(Lag)",X168/1000000,X168/1000)</f>
        <v>0.0141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2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6952</v>
      </c>
      <c r="V171" s="65">
        <v>5986</v>
      </c>
      <c r="W171" s="65">
        <f aca="true" t="shared" si="13" ref="W171:W176">U171-V171</f>
        <v>966</v>
      </c>
      <c r="X171" s="65">
        <f aca="true" t="shared" si="14" ref="X171:X176">T171*W171</f>
        <v>-96600</v>
      </c>
      <c r="Y171" s="97">
        <f aca="true" t="shared" si="15" ref="Y171:Y176">IF(S171="Kvarh(Lag)",X171/1000000,X171/1000)</f>
        <v>-0.0966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11424</v>
      </c>
      <c r="V172" s="65">
        <v>9349</v>
      </c>
      <c r="W172" s="65">
        <f t="shared" si="13"/>
        <v>2075</v>
      </c>
      <c r="X172" s="65">
        <f t="shared" si="14"/>
        <v>-207500</v>
      </c>
      <c r="Y172" s="97">
        <f t="shared" si="15"/>
        <v>-0.2075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65657</v>
      </c>
      <c r="V173" s="65">
        <v>60624</v>
      </c>
      <c r="W173" s="65">
        <f t="shared" si="13"/>
        <v>5033</v>
      </c>
      <c r="X173" s="65">
        <f t="shared" si="14"/>
        <v>-503300</v>
      </c>
      <c r="Y173" s="97">
        <f t="shared" si="15"/>
        <v>-0.5033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50889</v>
      </c>
      <c r="V174" s="65">
        <v>49697</v>
      </c>
      <c r="W174" s="65">
        <f t="shared" si="13"/>
        <v>1192</v>
      </c>
      <c r="X174" s="65">
        <f t="shared" si="14"/>
        <v>-119200</v>
      </c>
      <c r="Y174" s="97">
        <f t="shared" si="15"/>
        <v>-0.1192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2784</v>
      </c>
      <c r="V175" s="65">
        <v>2619</v>
      </c>
      <c r="W175" s="65">
        <f t="shared" si="13"/>
        <v>165</v>
      </c>
      <c r="X175" s="65">
        <f t="shared" si="14"/>
        <v>-16500</v>
      </c>
      <c r="Y175" s="97">
        <f t="shared" si="15"/>
        <v>-0.0165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2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64464</v>
      </c>
      <c r="V179" s="65">
        <v>61734</v>
      </c>
      <c r="W179" s="65">
        <f>U179-V179</f>
        <v>2730</v>
      </c>
      <c r="X179" s="65">
        <f>T179*W179</f>
        <v>-273000</v>
      </c>
      <c r="Y179" s="97">
        <f>IF(S179="Kvarh(Lag)",X179/1000000,X179/1000)</f>
        <v>-0.273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60184</v>
      </c>
      <c r="V180" s="65">
        <v>57037</v>
      </c>
      <c r="W180" s="65">
        <f>U180-V180</f>
        <v>3147</v>
      </c>
      <c r="X180" s="65">
        <f>T180*W180</f>
        <v>-314700</v>
      </c>
      <c r="Y180" s="97">
        <f>IF(S180="Kvarh(Lag)",X180/1000000,X180/1000)</f>
        <v>-0.3147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82939</v>
      </c>
      <c r="V181" s="65">
        <v>79201</v>
      </c>
      <c r="W181" s="65">
        <f>U181-V181</f>
        <v>3738</v>
      </c>
      <c r="X181" s="65">
        <f>T181*W181</f>
        <v>-373800</v>
      </c>
      <c r="Y181" s="97">
        <f>IF(S181="Kvarh(Lag)",X181/1000000,X181/1000)</f>
        <v>-0.3738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2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40749</v>
      </c>
      <c r="V183" s="65">
        <v>37503</v>
      </c>
      <c r="W183" s="65">
        <f>U183-V183</f>
        <v>3246</v>
      </c>
      <c r="X183" s="65">
        <f>T183*W183</f>
        <v>324600</v>
      </c>
      <c r="Y183" s="97">
        <f>IF(S183="Kvarh(Lag)",X183/1000000,X183/1000)</f>
        <v>0.3246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-4.6164000000000005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7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838</v>
      </c>
      <c r="V231" s="456" t="str">
        <f>H3</f>
        <v>      SEPT.-09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53" t="str">
        <f>U157</f>
        <v>      SEPT.-09</v>
      </c>
      <c r="V235" s="444" t="s">
        <v>843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104065</v>
      </c>
      <c r="V237" s="30">
        <v>98923</v>
      </c>
      <c r="W237" s="65">
        <f>U237-V237</f>
        <v>5142</v>
      </c>
      <c r="X237" s="65">
        <f>T237*W237</f>
        <v>5142000</v>
      </c>
      <c r="Y237" s="97">
        <f>IF(S237="Kvarh(Lag)",X237/1000000,X237/1000)</f>
        <v>5.142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20038</v>
      </c>
      <c r="V238" s="30">
        <v>19586</v>
      </c>
      <c r="W238" s="65">
        <f>U238-V238</f>
        <v>452</v>
      </c>
      <c r="X238" s="65">
        <f>T238*W238</f>
        <v>452000</v>
      </c>
      <c r="Y238" s="97">
        <f>IF(S238="Kvarh(Lag)",X238/1000000,X238/1000)</f>
        <v>0.452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34123</v>
      </c>
      <c r="V239" s="30">
        <v>33306</v>
      </c>
      <c r="W239" s="65">
        <f>U239-V239</f>
        <v>817</v>
      </c>
      <c r="X239" s="65">
        <f>T239*W239</f>
        <v>817000</v>
      </c>
      <c r="Y239" s="97">
        <f>IF(S239="Kvarh(Lag)",X239/1000000,X239/1000)</f>
        <v>0.817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12088</v>
      </c>
      <c r="V240" s="30">
        <v>11412</v>
      </c>
      <c r="W240" s="65">
        <f>U240-V240</f>
        <v>676</v>
      </c>
      <c r="X240" s="65">
        <f>T240*W240</f>
        <v>676000</v>
      </c>
      <c r="Y240" s="97">
        <f>IF(S240="Kvarh(Lag)",X240/1000000,X240/1000)</f>
        <v>0.676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30792</v>
      </c>
      <c r="V242" s="30">
        <v>29400</v>
      </c>
      <c r="W242" s="65">
        <f aca="true" t="shared" si="16" ref="W242:W247">U242-V242</f>
        <v>1392</v>
      </c>
      <c r="X242" s="65">
        <f aca="true" t="shared" si="17" ref="X242:X247">T242*W242</f>
        <v>1392000</v>
      </c>
      <c r="Y242" s="97">
        <f aca="true" t="shared" si="18" ref="Y242:Y247">IF(S242="Kvarh(Lag)",X242/1000000,X242/1000)</f>
        <v>1.392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157985</v>
      </c>
      <c r="V243" s="30">
        <v>156557</v>
      </c>
      <c r="W243" s="65">
        <f t="shared" si="16"/>
        <v>1428</v>
      </c>
      <c r="X243" s="65">
        <f t="shared" si="17"/>
        <v>1428000</v>
      </c>
      <c r="Y243" s="97">
        <f t="shared" si="18"/>
        <v>1.428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27520</v>
      </c>
      <c r="V244" s="30">
        <v>27042</v>
      </c>
      <c r="W244" s="65">
        <f t="shared" si="16"/>
        <v>478</v>
      </c>
      <c r="X244" s="65">
        <f t="shared" si="17"/>
        <v>478000</v>
      </c>
      <c r="Y244" s="97">
        <f t="shared" si="18"/>
        <v>0.478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27062</v>
      </c>
      <c r="V245" s="30">
        <v>24269</v>
      </c>
      <c r="W245" s="65">
        <f t="shared" si="16"/>
        <v>2793</v>
      </c>
      <c r="X245" s="65">
        <f t="shared" si="17"/>
        <v>2793000</v>
      </c>
      <c r="Y245" s="97">
        <f t="shared" si="18"/>
        <v>2.793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65077</v>
      </c>
      <c r="V247" s="30">
        <v>63933</v>
      </c>
      <c r="W247" s="65">
        <f t="shared" si="16"/>
        <v>1144</v>
      </c>
      <c r="X247" s="65">
        <f t="shared" si="17"/>
        <v>1144000</v>
      </c>
      <c r="Y247" s="97">
        <f t="shared" si="18"/>
        <v>1.144</v>
      </c>
      <c r="Z247" s="144"/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2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47715</v>
      </c>
      <c r="V249" s="30">
        <v>44911</v>
      </c>
      <c r="W249" s="65">
        <f>U249-V249</f>
        <v>2804</v>
      </c>
      <c r="X249" s="65">
        <f>T249*W249</f>
        <v>2804000</v>
      </c>
      <c r="Y249" s="97">
        <f>IF(S249="Kvarh(Lag)",X249/1000000,X249/1000)</f>
        <v>2.804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161026</v>
      </c>
      <c r="V250" s="30">
        <v>154100</v>
      </c>
      <c r="W250" s="65">
        <f>U250-V250</f>
        <v>6926</v>
      </c>
      <c r="X250" s="65">
        <f>T250*W250</f>
        <v>6926000</v>
      </c>
      <c r="Y250" s="97">
        <f>IF(S250="Kvarh(Lag)",X250/1000000,X250/1000)</f>
        <v>6.926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14500</v>
      </c>
      <c r="V252" s="30">
        <v>14373</v>
      </c>
      <c r="W252" s="65">
        <f>U252-V252</f>
        <v>127</v>
      </c>
      <c r="X252" s="65">
        <f>T252*W252</f>
        <v>127000</v>
      </c>
      <c r="Y252" s="97">
        <f>IF(S252="Kvarh(Lag)",X252/1000000,X252/1000)</f>
        <v>0.127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11266</v>
      </c>
      <c r="V253" s="30">
        <v>11266</v>
      </c>
      <c r="W253" s="65">
        <f>U253-V253</f>
        <v>0</v>
      </c>
      <c r="X253" s="65">
        <f>T253*W253</f>
        <v>0</v>
      </c>
      <c r="Y253" s="97">
        <f>IF(S253="Kvarh(Lag)",X253/1000000,X253/1000)</f>
        <v>0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24.179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24.179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N1">
      <selection activeCell="V5" sqref="V5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21" t="s">
        <v>832</v>
      </c>
      <c r="H3" s="454" t="str">
        <f>BYPL!H3</f>
        <v>      SEPT.-09</v>
      </c>
      <c r="O3" s="91" t="s">
        <v>831</v>
      </c>
      <c r="V3" s="457" t="str">
        <f>H3</f>
        <v>      SEPT.-09</v>
      </c>
      <c r="Z3" s="262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59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53" t="str">
        <f>H3</f>
        <v>      SEPT.-09</v>
      </c>
      <c r="V5" s="453" t="s">
        <v>846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30097</v>
      </c>
      <c r="V7" s="30">
        <v>29151</v>
      </c>
      <c r="W7" s="65">
        <f>U7-V7</f>
        <v>946</v>
      </c>
      <c r="X7" s="30">
        <f>T7*W7</f>
        <v>946000</v>
      </c>
      <c r="Y7" s="97">
        <f>IF(S7="Kvarh(Lag)",X7/1000000,X7/1000)</f>
        <v>0.946</v>
      </c>
      <c r="Z7" s="183"/>
      <c r="AA7" s="228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3"/>
      <c r="BK7" s="223"/>
      <c r="BL7" s="223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98375</v>
      </c>
      <c r="V8" s="30">
        <v>85865</v>
      </c>
      <c r="W8" s="65">
        <f aca="true" t="shared" si="0" ref="W8:W15">U8-V8</f>
        <v>12510</v>
      </c>
      <c r="X8" s="30">
        <f aca="true" t="shared" si="1" ref="X8:X15">T8*W8</f>
        <v>1251000</v>
      </c>
      <c r="Y8" s="97">
        <f aca="true" t="shared" si="2" ref="Y8:Y15">IF(S8="Kvarh(Lag)",X8/1000000,X8/1000)</f>
        <v>1.251</v>
      </c>
      <c r="Z8" s="183"/>
      <c r="AA8" s="228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3"/>
      <c r="BK8" s="223"/>
      <c r="BL8" s="223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75683</v>
      </c>
      <c r="V9" s="30">
        <v>74833</v>
      </c>
      <c r="W9" s="65">
        <f t="shared" si="0"/>
        <v>850</v>
      </c>
      <c r="X9" s="30">
        <f t="shared" si="1"/>
        <v>850000</v>
      </c>
      <c r="Y9" s="97">
        <f t="shared" si="2"/>
        <v>0.85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94290</v>
      </c>
      <c r="V10" s="30">
        <v>88459</v>
      </c>
      <c r="W10" s="65">
        <f t="shared" si="0"/>
        <v>5831</v>
      </c>
      <c r="X10" s="30">
        <f t="shared" si="1"/>
        <v>583100</v>
      </c>
      <c r="Y10" s="97">
        <f t="shared" si="2"/>
        <v>0.5831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122706</v>
      </c>
      <c r="V11" s="30">
        <v>113699</v>
      </c>
      <c r="W11" s="65">
        <f t="shared" si="0"/>
        <v>9007</v>
      </c>
      <c r="X11" s="30">
        <f t="shared" si="1"/>
        <v>900700</v>
      </c>
      <c r="Y11" s="97">
        <f t="shared" si="2"/>
        <v>0.9007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155639</v>
      </c>
      <c r="V12" s="30">
        <v>152363</v>
      </c>
      <c r="W12" s="65">
        <f t="shared" si="0"/>
        <v>3276</v>
      </c>
      <c r="X12" s="30">
        <f t="shared" si="1"/>
        <v>327600</v>
      </c>
      <c r="Y12" s="97">
        <f t="shared" si="2"/>
        <v>0.3276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488342</v>
      </c>
      <c r="V13" s="30">
        <v>474020</v>
      </c>
      <c r="W13" s="65">
        <f t="shared" si="0"/>
        <v>14322</v>
      </c>
      <c r="X13" s="30">
        <f t="shared" si="1"/>
        <v>1432200</v>
      </c>
      <c r="Y13" s="97">
        <f t="shared" si="2"/>
        <v>1.4322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378822</v>
      </c>
      <c r="V14" s="30">
        <v>359121</v>
      </c>
      <c r="W14" s="65">
        <f t="shared" si="0"/>
        <v>19701</v>
      </c>
      <c r="X14" s="30">
        <f t="shared" si="1"/>
        <v>1970100</v>
      </c>
      <c r="Y14" s="97">
        <f t="shared" si="2"/>
        <v>1.9701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34618</v>
      </c>
      <c r="V15" s="30">
        <v>33855</v>
      </c>
      <c r="W15" s="65">
        <f t="shared" si="0"/>
        <v>763</v>
      </c>
      <c r="X15" s="30">
        <f t="shared" si="1"/>
        <v>763000</v>
      </c>
      <c r="Y15" s="97">
        <f t="shared" si="2"/>
        <v>0.763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2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399">
        <f>SUM(Y7:Y15)</f>
        <v>9.0237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55442</v>
      </c>
      <c r="V17" s="30">
        <v>50723</v>
      </c>
      <c r="W17" s="65">
        <f>U17-V17</f>
        <v>4719</v>
      </c>
      <c r="X17" s="30">
        <f>T17*W17</f>
        <v>4719000</v>
      </c>
      <c r="Y17" s="97">
        <f>IF(S17="Kvarh(Lag)",X17/1000000,X17/1000)</f>
        <v>4.719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56344</v>
      </c>
      <c r="V18" s="30">
        <v>51628</v>
      </c>
      <c r="W18" s="65">
        <f>U18-V18</f>
        <v>4716</v>
      </c>
      <c r="X18" s="30">
        <f>T18*W18</f>
        <v>4716000</v>
      </c>
      <c r="Y18" s="97">
        <f>IF(S18="Kvarh(Lag)",X18/1000000,X18/1000)</f>
        <v>4.716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69556</v>
      </c>
      <c r="V19" s="30">
        <v>65329</v>
      </c>
      <c r="W19" s="65">
        <f>U19-V19</f>
        <v>4227</v>
      </c>
      <c r="X19" s="30">
        <f>T19*W19</f>
        <v>4227000</v>
      </c>
      <c r="Y19" s="97">
        <f>IF(S19="Kvarh(Lag)",X19/1000000,X19/1000)</f>
        <v>4.227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66989</v>
      </c>
      <c r="V20" s="30">
        <v>62820</v>
      </c>
      <c r="W20" s="65">
        <f>U20-V20</f>
        <v>4169</v>
      </c>
      <c r="X20" s="30">
        <f>T20*W20</f>
        <v>4169000</v>
      </c>
      <c r="Y20" s="97">
        <f>IF(S20="Kvarh(Lag)",X20/1000000,X20/1000)</f>
        <v>4.169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8"/>
      <c r="B21" s="349" t="s">
        <v>771</v>
      </c>
      <c r="C21" s="350"/>
      <c r="D21" s="350"/>
      <c r="E21" s="350"/>
      <c r="F21" s="350"/>
      <c r="G21" s="350"/>
      <c r="H21" s="350"/>
      <c r="I21" s="350"/>
      <c r="J21" s="351"/>
      <c r="K21" s="351"/>
      <c r="L21" s="351"/>
      <c r="M21" s="352"/>
      <c r="N21" s="30"/>
      <c r="O21" s="212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3"/>
      <c r="B22" s="283"/>
      <c r="C22" s="283"/>
      <c r="D22" s="283"/>
      <c r="E22" s="283"/>
      <c r="F22" s="283"/>
      <c r="G22" s="283"/>
      <c r="H22" s="283"/>
      <c r="I22" s="283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310</v>
      </c>
      <c r="V22" s="30">
        <v>293</v>
      </c>
      <c r="W22" s="65">
        <f>U22-V22</f>
        <v>17</v>
      </c>
      <c r="X22" s="30">
        <f>T22*W22</f>
        <v>17000</v>
      </c>
      <c r="Y22" s="97">
        <f>IF(S22="Kvarh(Lag)",X22/1000000,X22/1000)</f>
        <v>0.017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3"/>
      <c r="B23" s="283"/>
      <c r="C23" s="283"/>
      <c r="D23" s="283"/>
      <c r="E23" s="283"/>
      <c r="F23" s="283"/>
      <c r="G23" s="283"/>
      <c r="H23" s="283"/>
      <c r="I23" s="283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26800</v>
      </c>
      <c r="V23" s="30">
        <v>21588</v>
      </c>
      <c r="W23" s="65">
        <f>U23-V23</f>
        <v>5212</v>
      </c>
      <c r="X23" s="30">
        <f>T23*W23</f>
        <v>5212000</v>
      </c>
      <c r="Y23" s="97">
        <f>IF(S23="Kvarh(Lag)",X23/1000000,X23/1000)</f>
        <v>5.212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4"/>
      <c r="B24" s="256"/>
      <c r="C24" s="256"/>
      <c r="D24" s="256"/>
      <c r="E24" s="256"/>
      <c r="F24" s="256"/>
      <c r="G24" s="256"/>
      <c r="H24" s="256"/>
      <c r="I24" s="355"/>
      <c r="J24" s="356"/>
      <c r="K24" s="356"/>
      <c r="L24" s="356"/>
      <c r="M24" s="357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5760</v>
      </c>
      <c r="V25" s="30">
        <v>5701</v>
      </c>
      <c r="W25" s="65">
        <f>U25-V25</f>
        <v>59</v>
      </c>
      <c r="X25" s="30">
        <f>T25*W25</f>
        <v>59000</v>
      </c>
      <c r="Y25" s="97">
        <f>IF(S25="Kvarh(Lag)",X25/1000000,X25/1000)</f>
        <v>0.059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4"/>
      <c r="B26" s="256"/>
      <c r="C26" s="256"/>
      <c r="D26" s="256"/>
      <c r="E26" s="256"/>
      <c r="F26" s="256"/>
      <c r="G26" s="256"/>
      <c r="H26" s="256"/>
      <c r="I26" s="355"/>
      <c r="J26" s="356"/>
      <c r="K26" s="356"/>
      <c r="L26" s="356"/>
      <c r="M26" s="357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31765</v>
      </c>
      <c r="V26" s="30">
        <v>31022</v>
      </c>
      <c r="W26" s="65">
        <f>U26-V26</f>
        <v>743</v>
      </c>
      <c r="X26" s="30">
        <f>T26*W26</f>
        <v>743000</v>
      </c>
      <c r="Y26" s="97">
        <f>IF(S26="Kvarh(Lag)",X26/1000000,X26/1000)</f>
        <v>0.743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5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7"/>
      <c r="BC26" s="217"/>
      <c r="BD26" s="217"/>
      <c r="BE26" s="217"/>
      <c r="BF26" s="217"/>
      <c r="BG26" s="217"/>
      <c r="BH26" s="217"/>
      <c r="BI26" s="217"/>
      <c r="BJ26" s="223"/>
      <c r="BK26" s="223"/>
      <c r="BL26" s="223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4"/>
      <c r="B27" s="256"/>
      <c r="C27" s="256"/>
      <c r="D27" s="256"/>
      <c r="E27" s="256"/>
      <c r="F27" s="256"/>
      <c r="G27" s="256"/>
      <c r="H27" s="256"/>
      <c r="I27" s="355"/>
      <c r="J27" s="356"/>
      <c r="K27" s="356"/>
      <c r="L27" s="356"/>
      <c r="M27" s="357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21427</v>
      </c>
      <c r="V27" s="30">
        <v>21341</v>
      </c>
      <c r="W27" s="65">
        <f>U27-V27</f>
        <v>86</v>
      </c>
      <c r="X27" s="30">
        <f>T27*W27</f>
        <v>86000</v>
      </c>
      <c r="Y27" s="97">
        <f>IF(S27="Kvarh(Lag)",X27/1000000,X27/1000)</f>
        <v>0.086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5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7"/>
      <c r="BC27" s="217"/>
      <c r="BD27" s="217"/>
      <c r="BE27" s="217"/>
      <c r="BF27" s="217"/>
      <c r="BG27" s="217"/>
      <c r="BH27" s="217"/>
      <c r="BI27" s="217"/>
      <c r="BJ27" s="223"/>
      <c r="BK27" s="223"/>
      <c r="BL27" s="223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5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28848</v>
      </c>
      <c r="V28" s="30">
        <v>28113</v>
      </c>
      <c r="W28" s="65">
        <f>U28-V28</f>
        <v>735</v>
      </c>
      <c r="X28" s="30">
        <f>T28*W28</f>
        <v>735000</v>
      </c>
      <c r="Y28" s="97">
        <f>IF(S28="Kvarh(Lag)",X28/1000000,X28/1000)</f>
        <v>0.735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3"/>
      <c r="J29" s="68"/>
      <c r="K29" s="68"/>
      <c r="L29" s="68"/>
      <c r="M29" s="173"/>
      <c r="N29" s="30"/>
      <c r="O29" s="212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3"/>
      <c r="J30" s="68"/>
      <c r="K30" s="68"/>
      <c r="L30" s="68"/>
      <c r="M30" s="173"/>
      <c r="N30" s="30"/>
      <c r="O30" s="212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8" t="s">
        <v>197</v>
      </c>
      <c r="B31" s="359" t="s">
        <v>772</v>
      </c>
      <c r="C31" s="359"/>
      <c r="D31" s="359"/>
      <c r="E31" s="355"/>
      <c r="F31" s="355"/>
      <c r="G31" s="360">
        <f>$Y$112</f>
        <v>87.07597506134466</v>
      </c>
      <c r="H31" s="355" t="s">
        <v>773</v>
      </c>
      <c r="I31" s="283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25998</v>
      </c>
      <c r="V31" s="30">
        <v>24904</v>
      </c>
      <c r="W31" s="65">
        <f>U31-V31</f>
        <v>1094</v>
      </c>
      <c r="X31" s="30">
        <f>T31*W31</f>
        <v>1094000</v>
      </c>
      <c r="Y31" s="97">
        <f>IF(S31="Kvarh(Lag)",X31/1000000,X31/1000)</f>
        <v>1.094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1"/>
      <c r="B32" s="362"/>
      <c r="C32" s="362"/>
      <c r="D32" s="362"/>
      <c r="E32" s="283"/>
      <c r="F32" s="283"/>
      <c r="G32" s="363"/>
      <c r="H32" s="283"/>
      <c r="I32" s="364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28179</v>
      </c>
      <c r="V32" s="30">
        <v>27036</v>
      </c>
      <c r="W32" s="65">
        <f>U32-V32</f>
        <v>1143</v>
      </c>
      <c r="X32" s="30">
        <f>T32*W32</f>
        <v>1143000</v>
      </c>
      <c r="Y32" s="97">
        <f>IF(S32="Kvarh(Lag)",X32/1000000,X32/1000)</f>
        <v>1.143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5" t="s">
        <v>747</v>
      </c>
      <c r="B33" s="366" t="s">
        <v>774</v>
      </c>
      <c r="C33" s="366"/>
      <c r="D33" s="367"/>
      <c r="E33" s="283"/>
      <c r="F33" s="283"/>
      <c r="G33" s="368">
        <f>'STEPPED UP BY GENCO'!$I$61*-1</f>
        <v>-20.732483156399997</v>
      </c>
      <c r="H33" s="355" t="s">
        <v>773</v>
      </c>
      <c r="I33" s="364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5"/>
      <c r="B34" s="369"/>
      <c r="C34" s="369"/>
      <c r="D34" s="369"/>
      <c r="E34" s="283"/>
      <c r="F34" s="283"/>
      <c r="G34" s="363"/>
      <c r="H34" s="283"/>
      <c r="I34" s="283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231308</v>
      </c>
      <c r="V34" s="30">
        <v>219923</v>
      </c>
      <c r="W34" s="65">
        <f>U34-V34</f>
        <v>11385</v>
      </c>
      <c r="X34" s="30">
        <f>T34*W34</f>
        <v>11385000</v>
      </c>
      <c r="Y34" s="97">
        <f>IF(S34="Kvarh(Lag)",X34/1000000,X34/1000)</f>
        <v>11.385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5"/>
      <c r="B35" s="370"/>
      <c r="C35" s="369"/>
      <c r="D35" s="369"/>
      <c r="E35" s="283"/>
      <c r="F35" s="283"/>
      <c r="G35" s="372"/>
      <c r="H35" s="283"/>
      <c r="I35" s="283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201925</v>
      </c>
      <c r="V35" s="30">
        <v>196064</v>
      </c>
      <c r="W35" s="65">
        <f>U35-V35</f>
        <v>5861</v>
      </c>
      <c r="X35" s="30">
        <f>T35*W35</f>
        <v>5861000</v>
      </c>
      <c r="Y35" s="97">
        <f>IF(S35="Kvarh(Lag)",X35/1000000,X35/1000)</f>
        <v>5.861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1"/>
      <c r="B36" s="359"/>
      <c r="C36" s="355"/>
      <c r="D36" s="355"/>
      <c r="E36" s="355"/>
      <c r="F36" s="355"/>
      <c r="G36" s="372"/>
      <c r="H36" s="355"/>
      <c r="I36" s="356"/>
      <c r="J36" s="356"/>
      <c r="K36" s="356"/>
      <c r="L36" s="356"/>
      <c r="M36" s="357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3"/>
      <c r="B37" s="366"/>
      <c r="C37" s="366"/>
      <c r="D37" s="374"/>
      <c r="E37" s="355"/>
      <c r="F37" s="355"/>
      <c r="G37" s="375"/>
      <c r="H37" s="355"/>
      <c r="I37" s="68"/>
      <c r="J37" s="68"/>
      <c r="K37" s="68"/>
      <c r="L37" s="68"/>
      <c r="M37" s="173"/>
      <c r="N37" s="30"/>
      <c r="O37" s="212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6"/>
      <c r="B38" s="359"/>
      <c r="C38" s="355"/>
      <c r="D38" s="355"/>
      <c r="E38" s="355"/>
      <c r="F38" s="355"/>
      <c r="G38" s="377"/>
      <c r="H38" s="355"/>
      <c r="I38" s="356"/>
      <c r="J38" s="356"/>
      <c r="K38" s="356"/>
      <c r="L38" s="356"/>
      <c r="M38" s="357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46960</v>
      </c>
      <c r="V38" s="30">
        <v>45353</v>
      </c>
      <c r="W38" s="65">
        <f aca="true" t="shared" si="7" ref="W38:W43">U38-V38</f>
        <v>1607</v>
      </c>
      <c r="X38" s="30">
        <f aca="true" t="shared" si="8" ref="X38:X43">T38*W38</f>
        <v>1607000</v>
      </c>
      <c r="Y38" s="97">
        <f aca="true" t="shared" si="9" ref="Y38:Y43">IF(S38="Kvarh(Lag)",X38/1000000,X38/1000)</f>
        <v>1.607</v>
      </c>
      <c r="Z38" s="183"/>
      <c r="AA38" s="41"/>
      <c r="AB38" s="26" t="s">
        <v>494</v>
      </c>
      <c r="AC38" s="42">
        <f t="shared" si="6"/>
        <v>3</v>
      </c>
      <c r="AD38" s="219">
        <f>NDPL!AC50</f>
        <v>3</v>
      </c>
      <c r="AE38" s="219">
        <f>NDPL!AD50</f>
        <v>0</v>
      </c>
      <c r="AF38" s="219">
        <f>NDPL!AE50</f>
        <v>0</v>
      </c>
      <c r="AG38" s="219">
        <f>NDPL!AF50</f>
        <v>0</v>
      </c>
      <c r="AH38" s="219">
        <f>NDPL!AG50</f>
        <v>0</v>
      </c>
      <c r="AI38" s="219">
        <f>NDPL!AH50</f>
        <v>0</v>
      </c>
      <c r="AJ38" s="219">
        <f>NDPL!AI50</f>
        <v>0</v>
      </c>
      <c r="AK38" s="219">
        <f>NDPL!AJ50</f>
        <v>0</v>
      </c>
      <c r="AL38" s="219">
        <f>NDPL!AK50</f>
        <v>0</v>
      </c>
      <c r="AM38" s="229">
        <f>NDPL!AL50</f>
        <v>0</v>
      </c>
      <c r="AN38" s="229">
        <f>NDPL!AM50</f>
        <v>0</v>
      </c>
      <c r="AO38" s="219">
        <f>NDPL!AN50</f>
        <v>0</v>
      </c>
      <c r="AP38" s="219">
        <f>NDPL!AO50</f>
        <v>0</v>
      </c>
      <c r="AQ38" s="219">
        <f>NDPL!AP50</f>
        <v>0</v>
      </c>
      <c r="AR38" s="229">
        <f>NDPL!AQ50</f>
        <v>0</v>
      </c>
      <c r="AS38" s="229">
        <f>NDPL!AR50</f>
        <v>0</v>
      </c>
      <c r="AT38" s="229">
        <f>NDPL!AS50</f>
        <v>0</v>
      </c>
      <c r="AU38" s="229">
        <f>NDPL!AT50</f>
        <v>0</v>
      </c>
      <c r="AV38" s="229">
        <f>NDPL!AU50</f>
        <v>0</v>
      </c>
      <c r="AW38" s="229">
        <f>NDPL!AV50</f>
        <v>0</v>
      </c>
      <c r="AX38" s="229">
        <f>NDPL!AW50</f>
        <v>0</v>
      </c>
      <c r="AY38" s="229">
        <f>NDPL!AX50</f>
        <v>0</v>
      </c>
      <c r="AZ38" s="229">
        <f>NDPL!AY50</f>
        <v>0</v>
      </c>
      <c r="BA38" s="229">
        <f>NDPL!AZ50</f>
        <v>0</v>
      </c>
      <c r="BB38" s="229">
        <f>NDPL!BA50</f>
        <v>0</v>
      </c>
      <c r="BC38" s="229">
        <f>NDPL!BB50</f>
        <v>0</v>
      </c>
      <c r="BD38" s="229">
        <f>NDPL!BC50</f>
        <v>0</v>
      </c>
      <c r="BE38" s="229">
        <f>NDPL!BD50</f>
        <v>0</v>
      </c>
      <c r="BF38" s="229">
        <f>NDPL!BE50</f>
        <v>0</v>
      </c>
      <c r="BG38" s="229">
        <f>NDPL!BF50</f>
        <v>0</v>
      </c>
      <c r="BH38" s="229">
        <f>NDPL!BG50</f>
        <v>0</v>
      </c>
      <c r="BI38" s="229">
        <f>NDPL!BH50</f>
        <v>3</v>
      </c>
      <c r="BJ38" s="218"/>
      <c r="BK38" s="26"/>
      <c r="BL38" s="218" t="s">
        <v>494</v>
      </c>
      <c r="BM38" s="270">
        <f>NDPL!BK50</f>
        <v>4864954</v>
      </c>
      <c r="BN38" s="217">
        <f>NDPL!BL50</f>
        <v>0</v>
      </c>
      <c r="BO38" s="217" t="str">
        <f>NDPL!BM50</f>
        <v>ELSTER</v>
      </c>
      <c r="BP38" s="217" t="str">
        <f>NDPL!BN50</f>
        <v>KWH</v>
      </c>
      <c r="BQ38" s="217">
        <f>NDPL!BO50</f>
        <v>66</v>
      </c>
      <c r="BR38" s="217">
        <f>NDPL!BP50</f>
        <v>66</v>
      </c>
      <c r="BS38" s="217">
        <f>NDPL!BQ50</f>
        <v>800</v>
      </c>
      <c r="BT38" s="217">
        <f>NDPL!BR50</f>
        <v>800</v>
      </c>
      <c r="BU38" s="217">
        <f>NDPL!BS50</f>
        <v>1000</v>
      </c>
      <c r="BV38" s="217">
        <f>NDPL!BT50</f>
        <v>1</v>
      </c>
      <c r="BW38" s="217">
        <f>NDPL!BU50</f>
        <v>1</v>
      </c>
      <c r="BX38" s="215">
        <f>NDPL!BV50</f>
        <v>1000</v>
      </c>
      <c r="BY38" s="215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8"/>
      <c r="B39" s="72"/>
      <c r="C39" s="72"/>
      <c r="D39" s="72"/>
      <c r="E39" s="72"/>
      <c r="F39" s="72"/>
      <c r="G39" s="379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61801</v>
      </c>
      <c r="V39" s="30">
        <v>59984</v>
      </c>
      <c r="W39" s="65">
        <f t="shared" si="7"/>
        <v>1817</v>
      </c>
      <c r="X39" s="30">
        <f t="shared" si="8"/>
        <v>1817000</v>
      </c>
      <c r="Y39" s="97">
        <f t="shared" si="9"/>
        <v>1.817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6"/>
      <c r="C40" s="72"/>
      <c r="D40" s="72"/>
      <c r="E40" s="72"/>
      <c r="F40" s="256"/>
      <c r="G40" s="380"/>
      <c r="H40" s="359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134712</v>
      </c>
      <c r="V40" s="30">
        <v>130611</v>
      </c>
      <c r="W40" s="65">
        <f t="shared" si="7"/>
        <v>4101</v>
      </c>
      <c r="X40" s="30">
        <f t="shared" si="8"/>
        <v>4101000</v>
      </c>
      <c r="Y40" s="97">
        <f t="shared" si="9"/>
        <v>4.101</v>
      </c>
      <c r="Z40" s="183"/>
      <c r="AA40" s="41"/>
      <c r="AB40" s="26" t="s">
        <v>495</v>
      </c>
      <c r="AC40" s="42">
        <f t="shared" si="6"/>
        <v>30</v>
      </c>
      <c r="AD40" s="219">
        <f>NDPL!AC52</f>
        <v>30</v>
      </c>
      <c r="AE40" s="219">
        <f>NDPL!AD52</f>
        <v>0</v>
      </c>
      <c r="AF40" s="219">
        <f>NDPL!AE52</f>
        <v>0</v>
      </c>
      <c r="AG40" s="219">
        <f>NDPL!AF52</f>
        <v>0</v>
      </c>
      <c r="AH40" s="219">
        <f>NDPL!AG52</f>
        <v>0</v>
      </c>
      <c r="AI40" s="219">
        <f>NDPL!AH52</f>
        <v>0</v>
      </c>
      <c r="AJ40" s="219">
        <f>NDPL!AI52</f>
        <v>0</v>
      </c>
      <c r="AK40" s="219">
        <f>NDPL!AJ52</f>
        <v>0</v>
      </c>
      <c r="AL40" s="219">
        <f>NDPL!AK52</f>
        <v>0</v>
      </c>
      <c r="AM40" s="229">
        <f>NDPL!AL52</f>
        <v>0</v>
      </c>
      <c r="AN40" s="229">
        <f>NDPL!AM52</f>
        <v>0</v>
      </c>
      <c r="AO40" s="219">
        <f>NDPL!AN52</f>
        <v>0</v>
      </c>
      <c r="AP40" s="219">
        <f>NDPL!AO52</f>
        <v>0</v>
      </c>
      <c r="AQ40" s="219">
        <f>NDPL!AP52</f>
        <v>0</v>
      </c>
      <c r="AR40" s="229">
        <f>NDPL!AQ52</f>
        <v>0</v>
      </c>
      <c r="AS40" s="229">
        <f>NDPL!AR52</f>
        <v>0</v>
      </c>
      <c r="AT40" s="229">
        <f>NDPL!AS52</f>
        <v>0</v>
      </c>
      <c r="AU40" s="229">
        <f>NDPL!AT52</f>
        <v>0</v>
      </c>
      <c r="AV40" s="229">
        <f>NDPL!AU52</f>
        <v>0</v>
      </c>
      <c r="AW40" s="229">
        <f>NDPL!AV52</f>
        <v>0</v>
      </c>
      <c r="AX40" s="229">
        <f>NDPL!AW52</f>
        <v>0</v>
      </c>
      <c r="AY40" s="229">
        <f>NDPL!AX52</f>
        <v>0</v>
      </c>
      <c r="AZ40" s="229">
        <f>NDPL!AY52</f>
        <v>0</v>
      </c>
      <c r="BA40" s="229">
        <f>NDPL!AZ52</f>
        <v>0</v>
      </c>
      <c r="BB40" s="229">
        <f>NDPL!BA52</f>
        <v>0</v>
      </c>
      <c r="BC40" s="229">
        <f>NDPL!BB52</f>
        <v>0</v>
      </c>
      <c r="BD40" s="229">
        <f>NDPL!BC52</f>
        <v>0</v>
      </c>
      <c r="BE40" s="229">
        <f>NDPL!BD52</f>
        <v>0</v>
      </c>
      <c r="BF40" s="229">
        <f>NDPL!BE52</f>
        <v>0</v>
      </c>
      <c r="BG40" s="229">
        <f>NDPL!BF52</f>
        <v>0</v>
      </c>
      <c r="BH40" s="229">
        <f>NDPL!BG52</f>
        <v>0</v>
      </c>
      <c r="BI40" s="229">
        <f>NDPL!BH52</f>
        <v>30</v>
      </c>
      <c r="BJ40" s="218"/>
      <c r="BK40" s="26"/>
      <c r="BL40" s="218" t="s">
        <v>495</v>
      </c>
      <c r="BM40" s="270">
        <f>NDPL!BK52</f>
        <v>4864955</v>
      </c>
      <c r="BN40" s="217">
        <f>NDPL!BL52</f>
        <v>0</v>
      </c>
      <c r="BO40" s="217" t="str">
        <f>NDPL!BM52</f>
        <v>ELSTER</v>
      </c>
      <c r="BP40" s="217" t="str">
        <f>NDPL!BN52</f>
        <v>KWH</v>
      </c>
      <c r="BQ40" s="217">
        <f>NDPL!BO52</f>
        <v>66</v>
      </c>
      <c r="BR40" s="217">
        <f>NDPL!BP52</f>
        <v>66</v>
      </c>
      <c r="BS40" s="217">
        <f>NDPL!BQ52</f>
        <v>800</v>
      </c>
      <c r="BT40" s="217">
        <f>NDPL!BR52</f>
        <v>800</v>
      </c>
      <c r="BU40" s="217">
        <f>NDPL!BS52</f>
        <v>1000</v>
      </c>
      <c r="BV40" s="217">
        <f>NDPL!BT52</f>
        <v>1</v>
      </c>
      <c r="BW40" s="217">
        <f>NDPL!BU52</f>
        <v>1</v>
      </c>
      <c r="BX40" s="215">
        <f>NDPL!BV52</f>
        <v>1000</v>
      </c>
      <c r="BY40" s="215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1"/>
      <c r="B41" s="72"/>
      <c r="C41" s="72"/>
      <c r="D41" s="72"/>
      <c r="E41" s="72"/>
      <c r="F41" s="72"/>
      <c r="G41" s="382"/>
      <c r="H41" s="256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118886</v>
      </c>
      <c r="V41" s="30">
        <v>115381</v>
      </c>
      <c r="W41" s="65">
        <f t="shared" si="7"/>
        <v>3505</v>
      </c>
      <c r="X41" s="30">
        <f t="shared" si="8"/>
        <v>3505000</v>
      </c>
      <c r="Y41" s="97">
        <f t="shared" si="9"/>
        <v>3.505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8"/>
      <c r="B42" s="383"/>
      <c r="C42" s="369"/>
      <c r="D42" s="369"/>
      <c r="E42" s="355"/>
      <c r="F42" s="355"/>
      <c r="G42" s="384"/>
      <c r="H42" s="356"/>
      <c r="I42" s="385"/>
      <c r="J42" s="386"/>
      <c r="K42" s="356"/>
      <c r="L42" s="356"/>
      <c r="M42" s="357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74082</v>
      </c>
      <c r="V42" s="30">
        <v>71593</v>
      </c>
      <c r="W42" s="65">
        <f t="shared" si="7"/>
        <v>2489</v>
      </c>
      <c r="X42" s="30">
        <f t="shared" si="8"/>
        <v>2489000</v>
      </c>
      <c r="Y42" s="97">
        <f t="shared" si="9"/>
        <v>2.489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8"/>
      <c r="B43" s="369"/>
      <c r="C43" s="369"/>
      <c r="D43" s="369"/>
      <c r="E43" s="138"/>
      <c r="F43" s="28"/>
      <c r="G43" s="382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85003</v>
      </c>
      <c r="V43" s="30">
        <v>82239</v>
      </c>
      <c r="W43" s="65">
        <f t="shared" si="7"/>
        <v>2764</v>
      </c>
      <c r="X43" s="30">
        <f t="shared" si="8"/>
        <v>2764000</v>
      </c>
      <c r="Y43" s="97">
        <f t="shared" si="9"/>
        <v>2.764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7"/>
      <c r="B44" s="356"/>
      <c r="C44" s="356"/>
      <c r="D44" s="356"/>
      <c r="E44" s="356"/>
      <c r="F44" s="356"/>
      <c r="G44" s="191"/>
      <c r="H44" s="356"/>
      <c r="I44" s="356"/>
      <c r="J44" s="356"/>
      <c r="K44" s="356"/>
      <c r="L44" s="356"/>
      <c r="M44" s="357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8"/>
      <c r="B45" s="132"/>
      <c r="C45" s="132"/>
      <c r="D45" s="266"/>
      <c r="E45" s="266"/>
      <c r="F45" s="266"/>
      <c r="G45" s="266"/>
      <c r="H45" s="389"/>
      <c r="I45" s="266"/>
      <c r="J45" s="266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56252</v>
      </c>
      <c r="V45" s="30">
        <v>53774</v>
      </c>
      <c r="W45" s="65">
        <f>U45-V45</f>
        <v>2478</v>
      </c>
      <c r="X45" s="30">
        <f>T45*W45</f>
        <v>2478000</v>
      </c>
      <c r="Y45" s="97">
        <f>IF(S45="Kvarh(Lag)",X45/1000000,X45/1000)</f>
        <v>2.478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0"/>
      <c r="B46" s="132"/>
      <c r="C46" s="132"/>
      <c r="D46" s="132"/>
      <c r="E46" s="132"/>
      <c r="F46" s="132"/>
      <c r="G46" s="391"/>
      <c r="H46" s="391"/>
      <c r="I46" s="391"/>
      <c r="J46" s="391"/>
      <c r="K46" s="391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47341</v>
      </c>
      <c r="V46" s="30">
        <v>45025</v>
      </c>
      <c r="W46" s="65">
        <f>U46-V46</f>
        <v>2316</v>
      </c>
      <c r="X46" s="30">
        <f>T46*W46</f>
        <v>2316000</v>
      </c>
      <c r="Y46" s="97">
        <f>IF(S46="Kvarh(Lag)",X46/1000000,X46/1000)</f>
        <v>2.316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4"/>
      <c r="M47" s="357"/>
      <c r="N47" s="30"/>
      <c r="O47" s="212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5"/>
      <c r="B48" s="227"/>
      <c r="C48" s="227"/>
      <c r="D48" s="227"/>
      <c r="E48" s="227"/>
      <c r="F48" s="359" t="s">
        <v>294</v>
      </c>
      <c r="G48" s="360">
        <f>SUM(G31:G46)</f>
        <v>66.34349190494467</v>
      </c>
      <c r="H48" s="359" t="s">
        <v>773</v>
      </c>
      <c r="I48" s="227"/>
      <c r="J48" s="227"/>
      <c r="K48" s="227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103993</v>
      </c>
      <c r="V48" s="30">
        <v>100880</v>
      </c>
      <c r="W48" s="65">
        <f>U48-V48</f>
        <v>3113</v>
      </c>
      <c r="X48" s="30">
        <f>T48*W48</f>
        <v>3113000</v>
      </c>
      <c r="Y48" s="97">
        <f>IF(S48="Kvarh(Lag)",X48/1000000,X48/1000)</f>
        <v>3.113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5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104547</v>
      </c>
      <c r="V49" s="30">
        <v>97185</v>
      </c>
      <c r="W49" s="65">
        <f>U49-V49</f>
        <v>7362</v>
      </c>
      <c r="X49" s="30">
        <f>T49*W49</f>
        <v>7362000</v>
      </c>
      <c r="Y49" s="97">
        <f>IF(S49="Kvarh(Lag)",X49/1000000,X49/1000)</f>
        <v>7.362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56"/>
      <c r="M50" s="357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59405</v>
      </c>
      <c r="V50" s="30">
        <v>57328</v>
      </c>
      <c r="W50" s="65">
        <f>U50-V50</f>
        <v>2077</v>
      </c>
      <c r="X50" s="30">
        <f>T50*W50</f>
        <v>2077000</v>
      </c>
      <c r="Y50" s="97">
        <f>IF(S50="Kvarh(Lag)",X50/1000000,X50/1000)</f>
        <v>2.077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56"/>
      <c r="M51" s="357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56"/>
      <c r="M52" s="357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87135</v>
      </c>
      <c r="V52" s="65">
        <v>85229</v>
      </c>
      <c r="W52" s="65">
        <f>U52-V52</f>
        <v>1906</v>
      </c>
      <c r="X52" s="30">
        <f>T52*W52</f>
        <v>1906000</v>
      </c>
      <c r="Y52" s="97">
        <f>IF(S52="Kvarh(Lag)",X52/1000000,X52/1000)</f>
        <v>1.906</v>
      </c>
      <c r="Z52" s="285"/>
      <c r="AA52" s="286"/>
      <c r="AB52" s="221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2"/>
      <c r="AN52" s="222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3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5" t="s">
        <v>550</v>
      </c>
      <c r="BZ52" s="26"/>
      <c r="CA52" s="224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56"/>
      <c r="M53" s="357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58307</v>
      </c>
      <c r="V53" s="65">
        <v>56899</v>
      </c>
      <c r="W53" s="65">
        <f>U53-V53</f>
        <v>1408</v>
      </c>
      <c r="X53" s="30">
        <f>T53*W53</f>
        <v>1408000</v>
      </c>
      <c r="Y53" s="97">
        <f>IF(S53="Kvarh(Lag)",X53/1000000,X53/1000)</f>
        <v>1.408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56"/>
      <c r="M54" s="357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2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6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8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60338</v>
      </c>
      <c r="V56" s="30">
        <v>59429</v>
      </c>
      <c r="W56" s="65">
        <f>U56-V56</f>
        <v>909</v>
      </c>
      <c r="X56" s="30">
        <f>T56*W56</f>
        <v>909000</v>
      </c>
      <c r="Y56" s="97">
        <f>IF(S56="Kvarh(Lag)",X56/1000000,X56/1000)</f>
        <v>0.909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61578</v>
      </c>
      <c r="V57" s="30">
        <v>57978</v>
      </c>
      <c r="W57" s="65">
        <f>U57-V57</f>
        <v>3600</v>
      </c>
      <c r="X57" s="30">
        <f>T57*W57</f>
        <v>3600000</v>
      </c>
      <c r="Y57" s="97">
        <f>IF(S57="Kvarh(Lag)",X57/1000000,X57/1000)</f>
        <v>3.6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444541</v>
      </c>
      <c r="V59" s="30">
        <v>440648</v>
      </c>
      <c r="W59" s="65">
        <f>U59-V59</f>
        <v>3893</v>
      </c>
      <c r="X59" s="30">
        <f>T59*W59</f>
        <v>-389300</v>
      </c>
      <c r="Y59" s="97">
        <f>IF(S59="Kvarh(Lag)",X59/1000000,X59/1000)</f>
        <v>-0.3893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2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2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65881</v>
      </c>
      <c r="V62" s="65">
        <v>60614</v>
      </c>
      <c r="W62" s="65">
        <f>U62-V62</f>
        <v>5267</v>
      </c>
      <c r="X62" s="30">
        <f>T62*W62</f>
        <v>-526700</v>
      </c>
      <c r="Y62" s="97">
        <f>IF(S62="Kvarh(Lag)",X62/1000000,X62/1000)</f>
        <v>-0.5267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36921</v>
      </c>
      <c r="V63" s="30">
        <v>28408</v>
      </c>
      <c r="W63" s="65">
        <f>U63-V63</f>
        <v>8513</v>
      </c>
      <c r="X63" s="30">
        <f>T63*W63</f>
        <v>-851300</v>
      </c>
      <c r="Y63" s="97">
        <f>IF(S63="Kvarh(Lag)",X63/1000000,X63/1000)</f>
        <v>-0.8513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579</v>
      </c>
      <c r="V64" s="3">
        <v>558</v>
      </c>
      <c r="W64" s="65">
        <f>U64-V64</f>
        <v>21</v>
      </c>
      <c r="X64" s="30">
        <f>T64*W64</f>
        <v>-2100</v>
      </c>
      <c r="Y64" s="97">
        <f>IF(S64="Kvarh(Lag)",X64/1000000,X64/1000)</f>
        <v>-0.0021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5"/>
      <c r="B65" s="190"/>
      <c r="C65" s="190"/>
      <c r="D65" s="190"/>
      <c r="E65" s="190"/>
      <c r="F65" s="190"/>
      <c r="G65" s="190"/>
      <c r="H65" s="226"/>
      <c r="I65" s="227"/>
      <c r="J65" s="227"/>
      <c r="K65" s="227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1374</v>
      </c>
      <c r="V65" s="3">
        <v>1294</v>
      </c>
      <c r="W65" s="65">
        <f>U65-V65</f>
        <v>80</v>
      </c>
      <c r="X65" s="30">
        <f>T65*W65</f>
        <v>-8000</v>
      </c>
      <c r="Y65" s="97">
        <f>IF(S65="Kvarh(Lag)",X65/1000000,X65/1000)</f>
        <v>-0.008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3"/>
      <c r="BK65" s="223"/>
      <c r="BL65" s="218" t="s">
        <v>551</v>
      </c>
      <c r="BM65" s="216" t="s">
        <v>552</v>
      </c>
      <c r="BN65" s="217">
        <v>0</v>
      </c>
      <c r="BO65" s="217" t="s">
        <v>167</v>
      </c>
      <c r="BP65" s="217" t="s">
        <v>143</v>
      </c>
      <c r="BQ65" s="217">
        <v>66</v>
      </c>
      <c r="BR65" s="217">
        <v>66</v>
      </c>
      <c r="BS65" s="217">
        <v>1000</v>
      </c>
      <c r="BT65" s="217">
        <v>1000</v>
      </c>
      <c r="BU65" s="217">
        <v>1</v>
      </c>
      <c r="BV65" s="217">
        <v>1</v>
      </c>
      <c r="BW65" s="215">
        <f>(BR65/BQ65)*(BT65/BS65)</f>
        <v>1</v>
      </c>
      <c r="BX65" s="215">
        <f>BU65*BV65*BW65</f>
        <v>1</v>
      </c>
      <c r="BY65" s="217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3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3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3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856291</v>
      </c>
      <c r="V68" s="30">
        <v>841125</v>
      </c>
      <c r="W68" s="65">
        <f>U68-V68</f>
        <v>15166</v>
      </c>
      <c r="X68" s="30">
        <f>T68*W68</f>
        <v>-1516600</v>
      </c>
      <c r="Y68" s="97">
        <f>IF(S68="Kvarh(Lag)",X68/1000000,X68/1000)</f>
        <v>-1.5166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3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2921</v>
      </c>
      <c r="V69" s="30">
        <v>2634</v>
      </c>
      <c r="W69" s="65">
        <f>U69-V69</f>
        <v>287</v>
      </c>
      <c r="X69" s="30">
        <f>T69*W69</f>
        <v>-287000</v>
      </c>
      <c r="Y69" s="97">
        <f>IF(S69="Kvarh(Lag)",X69/1000000,X69/1000)</f>
        <v>-0.287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3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790285</v>
      </c>
      <c r="V70" s="30">
        <v>768671</v>
      </c>
      <c r="W70" s="65">
        <f>U70-V70</f>
        <v>21614</v>
      </c>
      <c r="X70" s="30">
        <f>T70*W70</f>
        <v>-2161400</v>
      </c>
      <c r="Y70" s="97">
        <f>IF(S70="Kvarh(Lag)",X70/1000000,X70/10000000)</f>
        <v>-2.1614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1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2"/>
      <c r="B71" s="282"/>
      <c r="C71" s="68"/>
      <c r="D71" s="68"/>
      <c r="E71" s="68"/>
      <c r="F71" s="68"/>
      <c r="G71" s="68"/>
      <c r="H71" s="68"/>
      <c r="I71" s="68"/>
      <c r="J71" s="68"/>
      <c r="K71" s="283"/>
      <c r="L71" s="68"/>
      <c r="M71" s="68"/>
      <c r="N71" s="30"/>
      <c r="O71" s="212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0"/>
      <c r="AB71" s="26" t="s">
        <v>527</v>
      </c>
      <c r="AC71" s="219" t="e">
        <f>MES!#REF!</f>
        <v>#REF!</v>
      </c>
      <c r="AD71" s="219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2"/>
      <c r="AN71" s="222"/>
      <c r="AO71" s="26"/>
      <c r="AP71" s="26"/>
      <c r="AQ71" s="221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4" t="e">
        <f>MES!#REF!</f>
        <v>#REF!</v>
      </c>
      <c r="BM71" s="278" t="e">
        <f>MES!#REF!</f>
        <v>#REF!</v>
      </c>
      <c r="BN71" s="229" t="e">
        <f>MES!#REF!</f>
        <v>#REF!</v>
      </c>
      <c r="BO71" s="229" t="e">
        <f>MES!#REF!</f>
        <v>#REF!</v>
      </c>
      <c r="BP71" s="229" t="e">
        <f>MES!#REF!</f>
        <v>#REF!</v>
      </c>
      <c r="BQ71" s="229" t="e">
        <f>MES!#REF!</f>
        <v>#REF!</v>
      </c>
      <c r="BR71" s="229" t="e">
        <f>MES!#REF!</f>
        <v>#REF!</v>
      </c>
      <c r="BS71" s="229" t="e">
        <f>MES!#REF!</f>
        <v>#REF!</v>
      </c>
      <c r="BT71" s="229" t="e">
        <f>MES!#REF!</f>
        <v>#REF!</v>
      </c>
      <c r="BU71" s="229" t="e">
        <f>MES!#REF!</f>
        <v>#REF!</v>
      </c>
      <c r="BV71" s="229" t="e">
        <f>MES!#REF!</f>
        <v>#REF!</v>
      </c>
      <c r="BW71" s="219" t="e">
        <f>MES!#REF!</f>
        <v>#REF!</v>
      </c>
      <c r="BX71" s="219" t="e">
        <f>MES!#REF!</f>
        <v>#REF!</v>
      </c>
      <c r="BY71" s="215"/>
      <c r="BZ71" s="26"/>
      <c r="CA71" s="224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3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162813</v>
      </c>
      <c r="V72" s="30">
        <v>157327</v>
      </c>
      <c r="W72" s="65">
        <f>U72-V72</f>
        <v>5486</v>
      </c>
      <c r="X72" s="30">
        <f>T72*W72</f>
        <v>-548600</v>
      </c>
      <c r="Y72" s="97">
        <f>IF(S72="Kvarh(Lag)",X72/1000000,X72/1000)</f>
        <v>-0.5486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0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2"/>
      <c r="B73" s="282"/>
      <c r="C73" s="68"/>
      <c r="D73" s="68"/>
      <c r="E73" s="68"/>
      <c r="F73" s="68"/>
      <c r="G73" s="68"/>
      <c r="H73" s="68"/>
      <c r="I73" s="68"/>
      <c r="J73" s="68"/>
      <c r="K73" s="283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175238</v>
      </c>
      <c r="V73" s="30">
        <v>169252</v>
      </c>
      <c r="W73" s="65">
        <f>U73-V73</f>
        <v>5986</v>
      </c>
      <c r="X73" s="30">
        <f>T73*W73</f>
        <v>-598600</v>
      </c>
      <c r="Y73" s="97">
        <f>IF(S73="Kvarh(Lag)",X73/1000000,X73/1000)</f>
        <v>-0.5986</v>
      </c>
      <c r="Z73" s="80"/>
      <c r="AA73" s="220"/>
      <c r="AB73" s="26" t="s">
        <v>528</v>
      </c>
      <c r="AC73" s="219" t="e">
        <f>MES!#REF!</f>
        <v>#REF!</v>
      </c>
      <c r="AD73" s="219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2"/>
      <c r="AN73" s="222"/>
      <c r="AO73" s="26"/>
      <c r="AP73" s="26"/>
      <c r="AQ73" s="221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4" t="e">
        <f>MES!#REF!</f>
        <v>#REF!</v>
      </c>
      <c r="BM73" s="278" t="e">
        <f>MES!#REF!</f>
        <v>#REF!</v>
      </c>
      <c r="BN73" s="229" t="e">
        <f>MES!#REF!</f>
        <v>#REF!</v>
      </c>
      <c r="BO73" s="229" t="e">
        <f>MES!#REF!</f>
        <v>#REF!</v>
      </c>
      <c r="BP73" s="229" t="e">
        <f>MES!#REF!</f>
        <v>#REF!</v>
      </c>
      <c r="BQ73" s="229" t="e">
        <f>MES!#REF!</f>
        <v>#REF!</v>
      </c>
      <c r="BR73" s="229" t="e">
        <f>MES!#REF!</f>
        <v>#REF!</v>
      </c>
      <c r="BS73" s="229" t="e">
        <f>MES!#REF!</f>
        <v>#REF!</v>
      </c>
      <c r="BT73" s="229" t="e">
        <f>MES!#REF!</f>
        <v>#REF!</v>
      </c>
      <c r="BU73" s="229" t="e">
        <f>MES!#REF!</f>
        <v>#REF!</v>
      </c>
      <c r="BV73" s="229" t="e">
        <f>MES!#REF!</f>
        <v>#REF!</v>
      </c>
      <c r="BW73" s="219" t="e">
        <f>MES!#REF!</f>
        <v>#REF!</v>
      </c>
      <c r="BX73" s="219" t="e">
        <f>MES!#REF!</f>
        <v>#REF!</v>
      </c>
      <c r="BY73" s="215"/>
      <c r="BZ73" s="26"/>
      <c r="CA73" s="224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1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431270</v>
      </c>
      <c r="V74" s="30">
        <v>424217</v>
      </c>
      <c r="W74" s="65">
        <f>U74-V74</f>
        <v>7053</v>
      </c>
      <c r="X74" s="30">
        <f>T74*W74</f>
        <v>-705300</v>
      </c>
      <c r="Y74" s="97">
        <f>IF(S74="Kvarh(Lag)",X74/1000000,X74/1000)</f>
        <v>-0.7053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1"/>
      <c r="L75" s="28"/>
      <c r="M75" s="28"/>
      <c r="N75" s="30"/>
      <c r="O75" s="212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365734</v>
      </c>
      <c r="V76" s="30">
        <v>347044</v>
      </c>
      <c r="W76" s="65">
        <f>U76-V76</f>
        <v>18690</v>
      </c>
      <c r="X76" s="30">
        <f>T76*W76</f>
        <v>1869000</v>
      </c>
      <c r="Y76" s="97">
        <f>IF(S76="Kvarh(Lag)",X76/1000000,X76/1000)</f>
        <v>1.869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41782</v>
      </c>
      <c r="V77" s="30">
        <v>40574</v>
      </c>
      <c r="W77" s="65">
        <f>U77-V77</f>
        <v>1208</v>
      </c>
      <c r="X77" s="30">
        <f>T77*W77</f>
        <v>-120800</v>
      </c>
      <c r="Y77" s="97">
        <f>IF(S77="Kvarh(Lag)",X77/1000000,X77/1000)</f>
        <v>-0.1208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2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6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819523</v>
      </c>
      <c r="V90" s="30">
        <v>796540</v>
      </c>
      <c r="W90" s="65">
        <f>U90-V90</f>
        <v>22983</v>
      </c>
      <c r="X90" s="30">
        <f>T90*W90</f>
        <v>-2298300</v>
      </c>
      <c r="Y90" s="97">
        <f>IF(S90="Kvarh(Lag)",X90/1000000,X90/1000)</f>
        <v>-2.2983</v>
      </c>
      <c r="Z90" s="206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535556</v>
      </c>
      <c r="V91" s="30">
        <v>522230</v>
      </c>
      <c r="W91" s="65">
        <f>U91-V91</f>
        <v>13326</v>
      </c>
      <c r="X91" s="30">
        <f>T91*W91</f>
        <v>-1332600</v>
      </c>
      <c r="Y91" s="97">
        <f>IF(S91="Kvarh(Lag)",X91/1000000,X91/1000)</f>
        <v>-1.3326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6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406277</v>
      </c>
      <c r="V93" s="30">
        <v>399946</v>
      </c>
      <c r="W93" s="65">
        <f>U93-V93</f>
        <v>6331</v>
      </c>
      <c r="X93" s="30">
        <f>T93*W93</f>
        <v>-633100</v>
      </c>
      <c r="Y93" s="97">
        <f>IF(S93="Kvarh(Lag)",X93/1000000,X93/1000)</f>
        <v>-0.6331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29805</v>
      </c>
      <c r="V95" s="30">
        <v>29805</v>
      </c>
      <c r="W95" s="65">
        <f>U95-V95</f>
        <v>0</v>
      </c>
      <c r="X95" s="30">
        <f>T95*W95</f>
        <v>0</v>
      </c>
      <c r="Y95" s="97">
        <f>IF(S95="Kvarh(Lag)",X95/1000000,X95/1000)</f>
        <v>0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7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2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7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2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7"/>
      <c r="AA98" s="41"/>
      <c r="AB98" s="26" t="s">
        <v>604</v>
      </c>
      <c r="AC98" s="229">
        <f>NDPL!AB64</f>
        <v>0</v>
      </c>
      <c r="AD98" s="229">
        <f>NDPL!AC64</f>
        <v>0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6"/>
      <c r="BK98" s="26"/>
      <c r="BL98" s="277" t="s">
        <v>602</v>
      </c>
      <c r="BM98" s="278">
        <f>NDPL!BK64</f>
        <v>4865170</v>
      </c>
      <c r="BN98" s="229">
        <f>NDPL!BL64</f>
        <v>0</v>
      </c>
      <c r="BO98" s="229" t="str">
        <f>NDPL!BM64</f>
        <v>ELSTER</v>
      </c>
      <c r="BP98" s="229" t="str">
        <f>NDPL!BN64</f>
        <v>KWH</v>
      </c>
      <c r="BQ98" s="229">
        <f>NDPL!BO64</f>
        <v>33</v>
      </c>
      <c r="BR98" s="229">
        <f>NDPL!BP64</f>
        <v>33</v>
      </c>
      <c r="BS98" s="229">
        <f>NDPL!BQ64</f>
        <v>800</v>
      </c>
      <c r="BT98" s="229">
        <f>NDPL!BR64</f>
        <v>800</v>
      </c>
      <c r="BU98" s="229">
        <f>NDPL!BS64</f>
        <v>1000</v>
      </c>
      <c r="BV98" s="229">
        <f>NDPL!BT64</f>
        <v>1</v>
      </c>
      <c r="BW98" s="219">
        <f>NDPL!BU64</f>
        <v>1</v>
      </c>
      <c r="BX98" s="219">
        <f>NDPL!BV64</f>
        <v>1000</v>
      </c>
      <c r="BY98" s="279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86</v>
      </c>
      <c r="V99" s="30">
        <v>86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7"/>
      <c r="AA99" s="41"/>
      <c r="AB99" s="26" t="s">
        <v>605</v>
      </c>
      <c r="AC99" s="229">
        <f>NDPL!AB66</f>
        <v>8</v>
      </c>
      <c r="AD99" s="229">
        <f>NDPL!AC66</f>
        <v>8</v>
      </c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6"/>
      <c r="BK99" s="26"/>
      <c r="BL99" s="277" t="s">
        <v>603</v>
      </c>
      <c r="BM99" s="278">
        <f>NDPL!BK66</f>
        <v>4865170</v>
      </c>
      <c r="BN99" s="229">
        <f>NDPL!BL66</f>
        <v>0</v>
      </c>
      <c r="BO99" s="229" t="str">
        <f>NDPL!BM66</f>
        <v>ELSTER</v>
      </c>
      <c r="BP99" s="229" t="str">
        <f>NDPL!BN66</f>
        <v>KWH</v>
      </c>
      <c r="BQ99" s="229">
        <f>NDPL!BO66</f>
        <v>33</v>
      </c>
      <c r="BR99" s="229">
        <f>NDPL!BP66</f>
        <v>33</v>
      </c>
      <c r="BS99" s="229">
        <f>NDPL!BQ66</f>
        <v>800</v>
      </c>
      <c r="BT99" s="229">
        <f>NDPL!BR66</f>
        <v>800</v>
      </c>
      <c r="BU99" s="229">
        <f>NDPL!BS66</f>
        <v>1000</v>
      </c>
      <c r="BV99" s="229">
        <f>NDPL!BT66</f>
        <v>1</v>
      </c>
      <c r="BW99" s="219">
        <f>NDPL!BU66</f>
        <v>1</v>
      </c>
      <c r="BX99" s="219">
        <f>NDPL!BV66</f>
        <v>1000</v>
      </c>
      <c r="BY99" s="279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104196</v>
      </c>
      <c r="V100" s="30">
        <v>90327</v>
      </c>
      <c r="W100" s="65">
        <f>U100-V100</f>
        <v>13869</v>
      </c>
      <c r="X100" s="30">
        <f>T100*W100</f>
        <v>-1386900</v>
      </c>
      <c r="Y100" s="97">
        <f>IF(S100="Kvarh(Lag)",X100/1000000,X100/1000)</f>
        <v>-1.3869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83.14409999999998</v>
      </c>
      <c r="Z104" s="237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83.14409999999998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8" t="s">
        <v>241</v>
      </c>
      <c r="P107" s="208"/>
      <c r="Q107" s="209"/>
      <c r="R107" s="209"/>
      <c r="S107" s="209"/>
      <c r="T107" s="210"/>
      <c r="U107" s="210"/>
      <c r="V107" s="210"/>
      <c r="W107" s="210"/>
      <c r="X107" s="210"/>
      <c r="Y107" s="211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200</v>
      </c>
      <c r="P108" s="300"/>
      <c r="Q108" s="300"/>
      <c r="R108" s="300"/>
      <c r="S108" s="300"/>
      <c r="T108" s="300"/>
      <c r="U108" s="300"/>
      <c r="V108" s="300"/>
      <c r="W108" s="300"/>
      <c r="X108" s="300"/>
      <c r="Y108" s="301">
        <f>Y106</f>
        <v>83.14409999999998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9" t="s">
        <v>201</v>
      </c>
      <c r="P109" s="300"/>
      <c r="Q109" s="300"/>
      <c r="R109" s="300"/>
      <c r="S109" s="300"/>
      <c r="T109" s="300"/>
      <c r="U109" s="300"/>
      <c r="V109" s="300"/>
      <c r="W109" s="300"/>
      <c r="X109" s="300"/>
      <c r="Y109" s="301">
        <f>Y193</f>
        <v>-2.1170999999999998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9" t="s">
        <v>202</v>
      </c>
      <c r="P110" s="300"/>
      <c r="Q110" s="300"/>
      <c r="R110" s="300"/>
      <c r="S110" s="300"/>
      <c r="T110" s="300"/>
      <c r="U110" s="300"/>
      <c r="V110" s="300"/>
      <c r="W110" s="300"/>
      <c r="X110" s="300"/>
      <c r="Y110" s="301">
        <f>'ROHTAK ROAD'!$L$55</f>
        <v>8.028625061344677</v>
      </c>
      <c r="Z110" s="240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9" t="s">
        <v>321</v>
      </c>
      <c r="P111" s="300"/>
      <c r="Q111" s="300"/>
      <c r="R111" s="300"/>
      <c r="S111" s="300"/>
      <c r="T111" s="300"/>
      <c r="U111" s="300"/>
      <c r="V111" s="300"/>
      <c r="W111" s="300"/>
      <c r="X111" s="300"/>
      <c r="Y111" s="301">
        <f>-MES!$Y$33</f>
        <v>-1.97965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2" t="s">
        <v>311</v>
      </c>
      <c r="P112" s="303"/>
      <c r="Q112" s="304"/>
      <c r="R112" s="304"/>
      <c r="S112" s="304"/>
      <c r="T112" s="304"/>
      <c r="U112" s="304"/>
      <c r="V112" s="304"/>
      <c r="W112" s="304"/>
      <c r="X112" s="304"/>
      <c r="Y112" s="305">
        <f>SUM(Y108:Y111)</f>
        <v>87.07597506134466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2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53" t="str">
        <f>H3</f>
        <v>      SEPT.-09</v>
      </c>
      <c r="V165" s="444" t="s">
        <v>842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68933</v>
      </c>
      <c r="V169" s="65">
        <v>65749</v>
      </c>
      <c r="W169" s="65">
        <f>U169-V169</f>
        <v>3184</v>
      </c>
      <c r="X169" s="30">
        <f>T169*W169</f>
        <v>-318400</v>
      </c>
      <c r="Y169" s="97">
        <f>IF(S169="Kvarh(Lag)",X169/1000000,X169/1000)</f>
        <v>-0.3184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109881</v>
      </c>
      <c r="V170" s="65">
        <v>103989</v>
      </c>
      <c r="W170" s="65">
        <f>U170-V170</f>
        <v>5892</v>
      </c>
      <c r="X170" s="30">
        <f>T170*W170</f>
        <v>-589200</v>
      </c>
      <c r="Y170" s="97">
        <f>IF(S170="Kvarh(Lag)",X170/1000000,X170/1000)</f>
        <v>-0.5892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79044</v>
      </c>
      <c r="V171" s="65">
        <v>75862</v>
      </c>
      <c r="W171" s="65">
        <f>U171-V171</f>
        <v>3182</v>
      </c>
      <c r="X171" s="30">
        <f>T171*W171</f>
        <v>-318200</v>
      </c>
      <c r="Y171" s="97">
        <f>IF(S171="Kvarh(Lag)",X171/1000000,X171/1000)</f>
        <v>-0.3182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2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62510</v>
      </c>
      <c r="V174" s="65">
        <v>59910</v>
      </c>
      <c r="W174" s="65">
        <f aca="true" t="shared" si="10" ref="W174:W181">U174-V174</f>
        <v>2600</v>
      </c>
      <c r="X174" s="30">
        <f aca="true" t="shared" si="11" ref="X174:X181">T174*W174</f>
        <v>-260000</v>
      </c>
      <c r="Y174" s="97">
        <f aca="true" t="shared" si="12" ref="Y174:Y181">IF(S174="Kvarh(Lag)",X174/1000000,X174/1000)</f>
        <v>-0.26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1798</v>
      </c>
      <c r="V175" s="65">
        <v>1715</v>
      </c>
      <c r="W175" s="65">
        <f t="shared" si="10"/>
        <v>83</v>
      </c>
      <c r="X175" s="30">
        <f t="shared" si="11"/>
        <v>-8300</v>
      </c>
      <c r="Y175" s="97">
        <f t="shared" si="12"/>
        <v>-0.0083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6"/>
      <c r="AA176" s="41"/>
      <c r="AB176" s="26" t="s">
        <v>329</v>
      </c>
      <c r="AC176" s="215">
        <v>21</v>
      </c>
      <c r="AD176" s="215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5" t="s">
        <v>329</v>
      </c>
      <c r="BM176" s="216">
        <v>4865992</v>
      </c>
      <c r="BN176" s="215"/>
      <c r="BO176" s="215" t="s">
        <v>684</v>
      </c>
      <c r="BP176" s="215" t="s">
        <v>91</v>
      </c>
      <c r="BQ176" s="215">
        <v>11</v>
      </c>
      <c r="BR176" s="215">
        <v>11</v>
      </c>
      <c r="BS176" s="215">
        <v>400</v>
      </c>
      <c r="BT176" s="215">
        <v>400</v>
      </c>
      <c r="BU176" s="215">
        <v>100</v>
      </c>
      <c r="BV176" s="215">
        <v>1</v>
      </c>
      <c r="BW176" s="215">
        <f>(BR176/BQ176)*(BT176/BS176)</f>
        <v>1</v>
      </c>
      <c r="BX176" s="215">
        <f>BU176*BV176*BW176</f>
        <v>100</v>
      </c>
      <c r="BY176" s="273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35372</v>
      </c>
      <c r="V179" s="65">
        <v>32403</v>
      </c>
      <c r="W179" s="65">
        <f t="shared" si="10"/>
        <v>2969</v>
      </c>
      <c r="X179" s="30">
        <f t="shared" si="11"/>
        <v>-296900</v>
      </c>
      <c r="Y179" s="97">
        <f t="shared" si="12"/>
        <v>-0.2969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1501</v>
      </c>
      <c r="V180" s="65">
        <v>1260</v>
      </c>
      <c r="W180" s="65">
        <f t="shared" si="10"/>
        <v>241</v>
      </c>
      <c r="X180" s="30">
        <f t="shared" si="11"/>
        <v>-24100</v>
      </c>
      <c r="Y180" s="97">
        <f t="shared" si="12"/>
        <v>-0.0241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40749</v>
      </c>
      <c r="V181" s="65">
        <v>37503</v>
      </c>
      <c r="W181" s="65">
        <f t="shared" si="10"/>
        <v>3246</v>
      </c>
      <c r="X181" s="30">
        <f t="shared" si="11"/>
        <v>-324600</v>
      </c>
      <c r="Y181" s="97">
        <f t="shared" si="12"/>
        <v>-0.3246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54335</v>
      </c>
      <c r="V183" s="65">
        <v>53089</v>
      </c>
      <c r="W183" s="65">
        <f>U183-V183</f>
        <v>1246</v>
      </c>
      <c r="X183" s="30">
        <f>T183*W183</f>
        <v>124600</v>
      </c>
      <c r="Y183" s="97">
        <f>IF(S183="Kvarh(Lag)",X183/1000000,X183/1000)</f>
        <v>0.1246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2498</v>
      </c>
      <c r="V186" s="65">
        <v>2396</v>
      </c>
      <c r="W186" s="65">
        <f>U186-V186</f>
        <v>102</v>
      </c>
      <c r="X186" s="30">
        <f>T186*W186</f>
        <v>-102000</v>
      </c>
      <c r="Y186" s="97">
        <f>IF(S186="Kvarh(Lag)",X186/1000000,X186/1000)</f>
        <v>-0.102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187</v>
      </c>
      <c r="V188" s="65">
        <v>187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1252</v>
      </c>
      <c r="V189" s="65">
        <v>1252</v>
      </c>
      <c r="W189" s="65">
        <f>U189-V189</f>
        <v>0</v>
      </c>
      <c r="X189" s="30">
        <f>T189*W189</f>
        <v>0</v>
      </c>
      <c r="Y189" s="97">
        <f>IF(S189="Kvarh(Lag)",X189/1000000,X189/1000)</f>
        <v>0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-2.1170999999999998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N10">
      <selection activeCell="L7" sqref="L7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835</v>
      </c>
      <c r="P4" s="87"/>
      <c r="Q4" s="87"/>
      <c r="R4" s="87"/>
      <c r="S4" s="30"/>
      <c r="T4" s="87"/>
      <c r="U4" s="87"/>
      <c r="V4" s="455" t="str">
        <f>G5</f>
        <v>      SEPT.-09</v>
      </c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7"/>
      <c r="C5" s="47" t="s">
        <v>834</v>
      </c>
      <c r="G5" s="451" t="str">
        <f>BRPL!H3</f>
        <v>      SEPT.-09</v>
      </c>
      <c r="H5" s="1"/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53" t="str">
        <f>G5</f>
        <v>      SEPT.-09</v>
      </c>
      <c r="V7" s="444" t="s">
        <v>842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469002</v>
      </c>
      <c r="V11" s="30">
        <v>464413</v>
      </c>
      <c r="W11" s="30">
        <f>U11-V11</f>
        <v>4589</v>
      </c>
      <c r="X11" s="30">
        <f>T11*W11</f>
        <v>458900</v>
      </c>
      <c r="Y11" s="123">
        <f>IF(S11="Kvarh(Lag)",X11/1000000,X11/1000)</f>
        <v>0.4589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465157</v>
      </c>
      <c r="V12" s="30">
        <v>452808</v>
      </c>
      <c r="W12" s="30">
        <f aca="true" t="shared" si="0" ref="W12:W49">U12-V12</f>
        <v>12349</v>
      </c>
      <c r="X12" s="30">
        <f>T12*W12</f>
        <v>1234900</v>
      </c>
      <c r="Y12" s="123">
        <f>IF(S12="Kvarh(Lag)",X12/1000000,X12/1000)</f>
        <v>1.2349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81623</v>
      </c>
      <c r="V13" s="30">
        <v>80361</v>
      </c>
      <c r="W13" s="30">
        <f t="shared" si="0"/>
        <v>1262</v>
      </c>
      <c r="X13" s="30">
        <f>T13*W13</f>
        <v>126200</v>
      </c>
      <c r="Y13" s="123">
        <f>IF(S13="Kvarh(Lag)",X13/1000000,X13/1000)</f>
        <v>0.1262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581005</v>
      </c>
      <c r="V14" s="30">
        <v>561289</v>
      </c>
      <c r="W14" s="30">
        <f t="shared" si="0"/>
        <v>19716</v>
      </c>
      <c r="X14" s="30">
        <f>T14*W14</f>
        <v>1971600</v>
      </c>
      <c r="Y14" s="123">
        <f>IF(S14="Kvarh(Lag)",X14/1000000,X14/1000)</f>
        <v>1.9716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32.57009999999998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39940</v>
      </c>
      <c r="V15" s="30">
        <v>38092</v>
      </c>
      <c r="W15" s="30">
        <f t="shared" si="0"/>
        <v>1848</v>
      </c>
      <c r="X15" s="30">
        <f>T15*W15</f>
        <v>1848000</v>
      </c>
      <c r="Y15" s="123">
        <f>IF(S15="Kvarh(Lag)",X15/1000000,X15/1000)</f>
        <v>1.848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6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257257</v>
      </c>
      <c r="V18" s="30">
        <v>246785</v>
      </c>
      <c r="W18" s="30">
        <f t="shared" si="0"/>
        <v>10472</v>
      </c>
      <c r="X18" s="30">
        <f aca="true" t="shared" si="4" ref="X18:X25">T18*W18</f>
        <v>1047200</v>
      </c>
      <c r="Y18" s="123">
        <f aca="true" t="shared" si="5" ref="Y18:Y25">IF(S18="Kvarh(Lag)",X18/1000000,X18/1000)</f>
        <v>1.0472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424837</v>
      </c>
      <c r="V19" s="30">
        <v>409729</v>
      </c>
      <c r="W19" s="30">
        <f t="shared" si="0"/>
        <v>15108</v>
      </c>
      <c r="X19" s="30">
        <f t="shared" si="4"/>
        <v>1510800</v>
      </c>
      <c r="Y19" s="123">
        <f t="shared" si="5"/>
        <v>1.5108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272997</v>
      </c>
      <c r="V20" s="30">
        <v>263052</v>
      </c>
      <c r="W20" s="30">
        <f t="shared" si="0"/>
        <v>9945</v>
      </c>
      <c r="X20" s="30">
        <f t="shared" si="4"/>
        <v>994500</v>
      </c>
      <c r="Y20" s="123">
        <f t="shared" si="5"/>
        <v>0.9945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6" t="s">
        <v>774</v>
      </c>
      <c r="C21" s="68"/>
      <c r="D21" s="68"/>
      <c r="E21" s="68"/>
      <c r="F21" s="68"/>
      <c r="G21" s="68"/>
      <c r="H21" s="164"/>
      <c r="I21" s="25">
        <f>'STEPPED UP BY GENCO'!$I$63*-1</f>
        <v>-2.6025799867999995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343497</v>
      </c>
      <c r="V21" s="30">
        <v>328499</v>
      </c>
      <c r="W21" s="30">
        <f t="shared" si="0"/>
        <v>14998</v>
      </c>
      <c r="X21" s="30">
        <f t="shared" si="4"/>
        <v>1499800</v>
      </c>
      <c r="Y21" s="123">
        <f t="shared" si="5"/>
        <v>1.4998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228169</v>
      </c>
      <c r="V22" s="30">
        <v>222142</v>
      </c>
      <c r="W22" s="30">
        <f t="shared" si="0"/>
        <v>6027</v>
      </c>
      <c r="X22" s="30">
        <f t="shared" si="4"/>
        <v>602700</v>
      </c>
      <c r="Y22" s="123">
        <f t="shared" si="5"/>
        <v>0.6027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237486</v>
      </c>
      <c r="V23" s="30">
        <v>237486</v>
      </c>
      <c r="W23" s="30">
        <f t="shared" si="0"/>
        <v>0</v>
      </c>
      <c r="X23" s="30">
        <f t="shared" si="4"/>
        <v>0</v>
      </c>
      <c r="Y23" s="123">
        <f t="shared" si="5"/>
        <v>0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185158</v>
      </c>
      <c r="V24" s="30">
        <v>178047</v>
      </c>
      <c r="W24" s="30">
        <f t="shared" si="0"/>
        <v>7111</v>
      </c>
      <c r="X24" s="30">
        <f t="shared" si="4"/>
        <v>711100</v>
      </c>
      <c r="Y24" s="123">
        <f t="shared" si="5"/>
        <v>0.7111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217846</v>
      </c>
      <c r="V25" s="30">
        <v>209524</v>
      </c>
      <c r="W25" s="30">
        <f t="shared" si="0"/>
        <v>8322</v>
      </c>
      <c r="X25" s="30">
        <f t="shared" si="4"/>
        <v>832200</v>
      </c>
      <c r="Y25" s="123">
        <f t="shared" si="5"/>
        <v>0.8322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29.967520013199984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14307</v>
      </c>
      <c r="V27" s="30">
        <v>11798</v>
      </c>
      <c r="W27" s="30">
        <f t="shared" si="0"/>
        <v>2509</v>
      </c>
      <c r="X27" s="30">
        <f>T27*W27</f>
        <v>2759900</v>
      </c>
      <c r="Y27" s="123">
        <f>IF(S27="Kvarh(Lag)",X27/1000000,X27/1000)</f>
        <v>2.7599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88973</v>
      </c>
      <c r="V28" s="30">
        <v>86851</v>
      </c>
      <c r="W28" s="30">
        <f t="shared" si="0"/>
        <v>2122</v>
      </c>
      <c r="X28" s="30">
        <f>T28*W28</f>
        <v>2122000</v>
      </c>
      <c r="Y28" s="123">
        <f>IF(S28="Kvarh(Lag)",X28/1000000,X28/1000)</f>
        <v>2.122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84685</v>
      </c>
      <c r="V29" s="30">
        <v>81410</v>
      </c>
      <c r="W29" s="30">
        <f t="shared" si="0"/>
        <v>3275</v>
      </c>
      <c r="X29" s="30">
        <f>T29*W29</f>
        <v>3602500</v>
      </c>
      <c r="Y29" s="123">
        <f>IF(S29="Kvarh(Lag)",X29/1000000,X29/1000)</f>
        <v>3.6025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125919</v>
      </c>
      <c r="V30" s="30">
        <v>123132</v>
      </c>
      <c r="W30" s="30">
        <f t="shared" si="0"/>
        <v>2787</v>
      </c>
      <c r="X30" s="30">
        <f>T30*W30</f>
        <v>2787000</v>
      </c>
      <c r="Y30" s="123">
        <f>IF(S30="Kvarh(Lag)",X30/1000000,X30/1000)</f>
        <v>2.787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18.4697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7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856291</v>
      </c>
      <c r="V33" s="30">
        <v>841125</v>
      </c>
      <c r="W33" s="30">
        <f t="shared" si="0"/>
        <v>15166</v>
      </c>
      <c r="X33" s="30">
        <f>T33*W33</f>
        <v>1516600</v>
      </c>
      <c r="Y33" s="123">
        <f>IF(S33="Kvarh(Lag)",X33/1000000,X33/1000)</f>
        <v>1.5166</v>
      </c>
      <c r="Z33" s="131"/>
      <c r="AA33" s="287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2911</v>
      </c>
      <c r="V34" s="30">
        <v>2634</v>
      </c>
      <c r="W34" s="30">
        <f t="shared" si="0"/>
        <v>277</v>
      </c>
      <c r="X34" s="30">
        <f>T34*W34</f>
        <v>277000</v>
      </c>
      <c r="Y34" s="123">
        <f>IF(S34="Kvarh(Lag)",X34/1000000,X34/1000)</f>
        <v>0.277</v>
      </c>
      <c r="Z34" s="131"/>
      <c r="AA34" s="287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790285</v>
      </c>
      <c r="V35" s="30">
        <v>788671</v>
      </c>
      <c r="W35" s="30">
        <f t="shared" si="0"/>
        <v>1614</v>
      </c>
      <c r="X35" s="30">
        <f>T35*W35</f>
        <v>161400</v>
      </c>
      <c r="Y35" s="123">
        <f>IF(S35="Kvarh(Lag)",X35/1000000,X35/1000)</f>
        <v>0.1614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7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819523</v>
      </c>
      <c r="V37" s="30">
        <v>796540</v>
      </c>
      <c r="W37" s="30">
        <f t="shared" si="0"/>
        <v>22983</v>
      </c>
      <c r="X37" s="30">
        <f>T37*W37</f>
        <v>2298300</v>
      </c>
      <c r="Y37" s="123">
        <f>IF(S37="Kvarh(Lag)",X37/1000000,X37/1000)</f>
        <v>2.2983</v>
      </c>
      <c r="Z37" s="131"/>
      <c r="AA37" s="287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535556</v>
      </c>
      <c r="V38" s="30">
        <v>522230</v>
      </c>
      <c r="W38" s="30">
        <f t="shared" si="0"/>
        <v>13326</v>
      </c>
      <c r="X38" s="30">
        <f>T38*W38</f>
        <v>1332600</v>
      </c>
      <c r="Y38" s="123">
        <f>IF(S38="Kvarh(Lag)",X38/1000000,X38/1000)</f>
        <v>1.3326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6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406277</v>
      </c>
      <c r="V40" s="30">
        <v>399946</v>
      </c>
      <c r="W40" s="30">
        <f t="shared" si="0"/>
        <v>6331</v>
      </c>
      <c r="X40" s="30">
        <f>T40*W40</f>
        <v>633100</v>
      </c>
      <c r="Y40" s="123">
        <f>IF(S40="Kvarh(Lag)",X40/1000000,X40/1000)</f>
        <v>0.6331</v>
      </c>
      <c r="Z40" s="131"/>
      <c r="AA40" s="287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6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29805</v>
      </c>
      <c r="V42" s="30">
        <v>29805</v>
      </c>
      <c r="W42" s="30">
        <f t="shared" si="0"/>
        <v>0</v>
      </c>
      <c r="X42" s="30">
        <f>T42*W42</f>
        <v>0</v>
      </c>
      <c r="Y42" s="123">
        <f>IF(S42="Kvarh(Lag)",X42/1000000,X42/1000)</f>
        <v>0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162813</v>
      </c>
      <c r="V45" s="30">
        <v>157327</v>
      </c>
      <c r="W45" s="30">
        <f t="shared" si="0"/>
        <v>5486</v>
      </c>
      <c r="X45" s="30">
        <f>T45*W45</f>
        <v>548600</v>
      </c>
      <c r="Y45" s="123">
        <f>IF(S45="Kvarh(Lag)",X45/1000000,X45/1000)</f>
        <v>0.5486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175238</v>
      </c>
      <c r="V46" s="30">
        <v>169252</v>
      </c>
      <c r="W46" s="30">
        <f t="shared" si="0"/>
        <v>5986</v>
      </c>
      <c r="X46" s="30">
        <f>T46*W46</f>
        <v>598600</v>
      </c>
      <c r="Y46" s="123">
        <f>IF(S46="Kvarh(Lag)",X46/1000000,X46/1000)</f>
        <v>0.5986</v>
      </c>
      <c r="Z46" s="131"/>
      <c r="AA46" s="287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431270</v>
      </c>
      <c r="V47" s="30">
        <v>424217</v>
      </c>
      <c r="W47" s="30">
        <f t="shared" si="0"/>
        <v>7053</v>
      </c>
      <c r="X47" s="30">
        <f>T47*W47</f>
        <v>705300</v>
      </c>
      <c r="Y47" s="123">
        <f>IF(S47="Kvarh(Lag)",X47/1000000,X47/1000)</f>
        <v>0.7053</v>
      </c>
      <c r="Z47" s="131"/>
      <c r="AA47" s="287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7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444541</v>
      </c>
      <c r="V49" s="30">
        <v>440648</v>
      </c>
      <c r="W49" s="30">
        <f t="shared" si="0"/>
        <v>3893</v>
      </c>
      <c r="X49" s="30">
        <f>T49*W49</f>
        <v>389300</v>
      </c>
      <c r="Y49" s="123">
        <f>IF(S49="Kvarh(Lag)",X49/1000000,X49/1000)</f>
        <v>0.3893</v>
      </c>
      <c r="Z49" s="131"/>
      <c r="AA49" s="287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32.57009999999998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8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9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9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1" t="s">
        <v>690</v>
      </c>
      <c r="V110" s="241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4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4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1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0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0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0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0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0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0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0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0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0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0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0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0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0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0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0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0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0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0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0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0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0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0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0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0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0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0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0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0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0.34632816316088555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40">
      <selection activeCell="N52" sqref="N52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458" t="str">
        <f>NDMC!G5</f>
        <v>      SEPT.-09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53" t="str">
        <f>L1</f>
        <v>      SEPT.-09</v>
      </c>
      <c r="I6" s="444" t="s">
        <v>842</v>
      </c>
      <c r="J6" s="94" t="s">
        <v>217</v>
      </c>
      <c r="K6" s="94" t="s">
        <v>218</v>
      </c>
      <c r="L6" s="94" t="s">
        <v>723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3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3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121148</v>
      </c>
      <c r="I11" s="58">
        <v>117645</v>
      </c>
      <c r="J11" s="58">
        <f>H11-I11</f>
        <v>3503</v>
      </c>
      <c r="K11" s="58">
        <f>G11*J11</f>
        <v>3503000</v>
      </c>
      <c r="L11" s="123">
        <f>IF(F11="Kvarh(Lag)",K11/1000000,K11/1000)</f>
        <v>3.503</v>
      </c>
      <c r="M11" s="131"/>
      <c r="O11" s="253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3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131963</v>
      </c>
      <c r="I12" s="58">
        <v>124972</v>
      </c>
      <c r="J12" s="58">
        <f>H12-I12</f>
        <v>6991</v>
      </c>
      <c r="K12" s="58">
        <f>G12*J12</f>
        <v>6991000</v>
      </c>
      <c r="L12" s="123">
        <f>IF(F12="Kvarh(Lag)",K12/1000000,K12/1000)</f>
        <v>6.991</v>
      </c>
      <c r="M12" s="131"/>
      <c r="O12" s="253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3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45691</v>
      </c>
      <c r="I13" s="58">
        <v>42922</v>
      </c>
      <c r="J13" s="58">
        <f>H13-I13</f>
        <v>2769</v>
      </c>
      <c r="K13" s="58">
        <f>G13*J13</f>
        <v>2769000</v>
      </c>
      <c r="L13" s="123">
        <f>IF(F13="Kvarh(Lag)",K13/1000000,K13/1000)</f>
        <v>2.769</v>
      </c>
      <c r="M13" s="131"/>
      <c r="O13" s="253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61242</v>
      </c>
      <c r="I14" s="58">
        <v>58334</v>
      </c>
      <c r="J14" s="58">
        <f>H14-I14</f>
        <v>2908</v>
      </c>
      <c r="K14" s="58">
        <f>G14*J14</f>
        <v>2908000</v>
      </c>
      <c r="L14" s="123">
        <f>IF(F14="Kvarh(Lag)",K14/1000000,K14/1000)</f>
        <v>2.908</v>
      </c>
      <c r="M14" s="290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3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3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3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16.171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3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3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3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309371</v>
      </c>
      <c r="I19" s="58">
        <v>285983</v>
      </c>
      <c r="J19" s="58">
        <f>H19-I19</f>
        <v>23388</v>
      </c>
      <c r="K19" s="58">
        <f>G19*J19</f>
        <v>2338800</v>
      </c>
      <c r="L19" s="123">
        <f>IF(F19="Kvarh(Lag)",K19/1000000,K19/1000)</f>
        <v>2.3388</v>
      </c>
      <c r="M19" s="196"/>
      <c r="O19" s="253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3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127566</v>
      </c>
      <c r="I20" s="58">
        <v>127537</v>
      </c>
      <c r="J20" s="58">
        <f>H20-I20</f>
        <v>29</v>
      </c>
      <c r="K20" s="58">
        <f>G20*J20</f>
        <v>2900</v>
      </c>
      <c r="L20" s="123">
        <f>IF(F20="Kvarh(Lag)",K20/1000000,K20/1000)</f>
        <v>0.0029</v>
      </c>
      <c r="M20" s="196"/>
      <c r="O20" s="253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3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582191</v>
      </c>
      <c r="I21" s="58">
        <v>576718</v>
      </c>
      <c r="J21" s="58">
        <f>H21-I21</f>
        <v>5473</v>
      </c>
      <c r="K21" s="58">
        <f>G21*J21</f>
        <v>547300</v>
      </c>
      <c r="L21" s="123">
        <f>IF(F21="Kvarh(Lag)",K21/1000000,K21/1000)</f>
        <v>0.5473</v>
      </c>
      <c r="M21" s="196"/>
      <c r="O21" s="253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3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50745</v>
      </c>
      <c r="I22" s="58">
        <v>47583</v>
      </c>
      <c r="J22" s="58">
        <f>H22-I22</f>
        <v>3162</v>
      </c>
      <c r="K22" s="58">
        <f>G22*J22</f>
        <v>3162000</v>
      </c>
      <c r="L22" s="123">
        <f>IF(F22="Kvarh(Lag)",K22/1000000,K22/1000)</f>
        <v>3.162</v>
      </c>
      <c r="M22" s="196"/>
      <c r="O22" s="253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3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3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3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40437</v>
      </c>
      <c r="I25" s="58">
        <v>36790</v>
      </c>
      <c r="J25" s="58">
        <f>H25-I25</f>
        <v>3647</v>
      </c>
      <c r="K25" s="58">
        <f>G25*J25</f>
        <v>1823500</v>
      </c>
      <c r="L25" s="123">
        <f>IF(F25="Kvarh(Lag)",K25/1000000,K25/1000)</f>
        <v>1.8235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4"/>
      <c r="AF25" s="254"/>
      <c r="AG25" s="254"/>
      <c r="AH25" s="254"/>
      <c r="AI25" s="254"/>
      <c r="AJ25" s="254"/>
      <c r="AK25" s="254"/>
      <c r="AL25" s="254"/>
      <c r="AM25" s="196"/>
    </row>
    <row r="26" spans="1:39" s="267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23502</v>
      </c>
      <c r="I26" s="58">
        <v>21041</v>
      </c>
      <c r="J26" s="58">
        <f>H26-I26</f>
        <v>2461</v>
      </c>
      <c r="K26" s="58">
        <f>G26*J26</f>
        <v>1230500</v>
      </c>
      <c r="L26" s="123">
        <f>IF(F26="Kvarh(Lag)",K26/1000000,K26/1000)</f>
        <v>1.2305</v>
      </c>
      <c r="M26" s="151"/>
      <c r="P26" s="293"/>
      <c r="Q26" s="293"/>
      <c r="R26" s="293"/>
      <c r="S26" s="293"/>
      <c r="Z26" s="228"/>
      <c r="AA26" s="215"/>
      <c r="AB26" s="215"/>
      <c r="AC26" s="215"/>
      <c r="AD26" s="215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7" customFormat="1" ht="12.75" customHeight="1">
      <c r="A27" s="58">
        <v>12</v>
      </c>
      <c r="B27" s="442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3"/>
      <c r="Q27" s="293"/>
      <c r="R27" s="293"/>
      <c r="S27" s="293"/>
      <c r="Z27" s="228"/>
      <c r="AA27" s="215"/>
      <c r="AB27" s="215"/>
      <c r="AC27" s="215"/>
      <c r="AD27" s="215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7" customFormat="1" ht="12.75" customHeight="1">
      <c r="A28" s="58"/>
      <c r="B28" s="445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3"/>
      <c r="Q28" s="293"/>
      <c r="R28" s="293"/>
      <c r="S28" s="293"/>
      <c r="Z28" s="228"/>
      <c r="AA28" s="215"/>
      <c r="AB28" s="215"/>
      <c r="AC28" s="215"/>
      <c r="AD28" s="215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3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9.105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3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3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3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64405</v>
      </c>
      <c r="I34" s="58">
        <v>61580</v>
      </c>
      <c r="J34" s="58">
        <f>H34-I34</f>
        <v>2825</v>
      </c>
      <c r="K34" s="58">
        <f>G34*J34</f>
        <v>282500</v>
      </c>
      <c r="L34" s="123">
        <f>IF(F34="Kvarh(Lag)",K34/1000000,K34/1000)</f>
        <v>0.2825</v>
      </c>
      <c r="M34" s="196"/>
      <c r="O34" s="253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3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90103</v>
      </c>
      <c r="I35" s="58">
        <v>88304</v>
      </c>
      <c r="J35" s="58">
        <f>H35-I35</f>
        <v>1799</v>
      </c>
      <c r="K35" s="58">
        <f>G35*J35</f>
        <v>179900</v>
      </c>
      <c r="L35" s="123">
        <f>IF(F35="Kvarh(Lag)",K35/1000000,K35/1000)</f>
        <v>0.1799</v>
      </c>
      <c r="M35" s="196"/>
      <c r="O35" s="253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3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3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3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0.4624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3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3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852179</v>
      </c>
      <c r="I41" s="58">
        <v>805395</v>
      </c>
      <c r="J41" s="58">
        <f>H41-I41</f>
        <v>46784</v>
      </c>
      <c r="K41" s="58">
        <f>G41*J41</f>
        <v>4678400</v>
      </c>
      <c r="L41" s="123">
        <f>IF(F41="Kvarh(Lag)",K41/1000000,K41/1000)</f>
        <v>4.6784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100</v>
      </c>
      <c r="H42" s="58">
        <v>267034</v>
      </c>
      <c r="I42" s="58">
        <v>260954</v>
      </c>
      <c r="J42" s="58">
        <f>H42-I42</f>
        <v>6080</v>
      </c>
      <c r="K42" s="58">
        <f>G42*J42</f>
        <v>608000</v>
      </c>
      <c r="L42" s="123">
        <f>IF(F42="Kvarh(Lag)",K42/1000000,K42/1000)</f>
        <v>0.608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331905</v>
      </c>
      <c r="I43" s="58">
        <v>321096</v>
      </c>
      <c r="J43" s="58">
        <f>H43-I43</f>
        <v>10809</v>
      </c>
      <c r="K43" s="58">
        <f>G43*J43</f>
        <v>1080900</v>
      </c>
      <c r="L43" s="123">
        <f>IF(F43="Kvarh(Lag)",K43/1000000,K43/1000)</f>
        <v>1.0809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3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6680</v>
      </c>
      <c r="I44" s="58">
        <v>6328</v>
      </c>
      <c r="J44" s="58">
        <f>H44-I44</f>
        <v>352</v>
      </c>
      <c r="K44" s="58">
        <f>G44*J44</f>
        <v>352000</v>
      </c>
      <c r="L44" s="123">
        <f>IF(F44="Kvarh(Lag)",K44/1000000,K44/1000)</f>
        <v>0.352</v>
      </c>
      <c r="M44" s="196"/>
      <c r="O44" s="253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3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55823</v>
      </c>
      <c r="I45" s="58">
        <v>55823</v>
      </c>
      <c r="J45" s="58">
        <f>H45-I45</f>
        <v>0</v>
      </c>
      <c r="K45" s="58">
        <f>G45*J45</f>
        <v>0</v>
      </c>
      <c r="L45" s="123">
        <f>IF(F45="Kvarh(Lag)",K45/1000000,K45/1000)</f>
        <v>0</v>
      </c>
      <c r="M45" s="196"/>
      <c r="O45" s="253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3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7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17817</v>
      </c>
      <c r="I47" s="58">
        <v>13725</v>
      </c>
      <c r="J47" s="58">
        <f>H47-I47</f>
        <v>4092</v>
      </c>
      <c r="K47" s="58">
        <f>G47*J47</f>
        <v>2046000</v>
      </c>
      <c r="L47" s="123">
        <f>IF(F47="Kvarh(Lag)",K47/1000000,K47/1000)</f>
        <v>2.046</v>
      </c>
      <c r="M47" s="151"/>
      <c r="P47" s="293"/>
      <c r="Q47" s="293"/>
      <c r="R47" s="293"/>
      <c r="Z47" s="228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151"/>
    </row>
    <row r="48" spans="1:39" s="267" customFormat="1" ht="12.75" customHeight="1">
      <c r="A48" s="58">
        <v>25</v>
      </c>
      <c r="B48" s="442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150</v>
      </c>
      <c r="I48" s="58">
        <v>129</v>
      </c>
      <c r="J48" s="58">
        <f>H48-I48</f>
        <v>21</v>
      </c>
      <c r="K48" s="58">
        <f>G48*J48</f>
        <v>6300</v>
      </c>
      <c r="L48" s="123">
        <f>IF(F48="Kvarh(Lag)",K48/1000000,K48/1000)</f>
        <v>0.0063</v>
      </c>
      <c r="M48" s="151"/>
      <c r="P48" s="293"/>
      <c r="Q48" s="293"/>
      <c r="R48" s="293"/>
      <c r="Z48" s="228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7"/>
      <c r="O49" s="267"/>
      <c r="P49" s="69"/>
      <c r="Q49" s="69"/>
      <c r="R49" s="69"/>
      <c r="Z49" s="228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92"/>
    </row>
    <row r="50" spans="1:39" s="256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3"/>
      <c r="O50" s="253"/>
      <c r="P50" s="255"/>
      <c r="Q50" s="255"/>
      <c r="R50" s="255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7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8.7716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16.171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9.105</v>
      </c>
      <c r="L55" s="123">
        <f>K55+K62</f>
        <v>8.028625061344677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0.4624</v>
      </c>
      <c r="L56" s="123">
        <f>K56+K63</f>
        <v>0.4077359943290256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8.7716</v>
      </c>
      <c r="L57" s="123">
        <f>K57+K64</f>
        <v>7.734638944326299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18.339</v>
      </c>
      <c r="L58" s="244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16.171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-2.1679999999999993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3" t="s">
        <v>580</v>
      </c>
      <c r="I62" s="242">
        <f>K55/K58*100</f>
        <v>49.64829052838214</v>
      </c>
      <c r="J62" s="105" t="s">
        <v>233</v>
      </c>
      <c r="K62" s="125">
        <f>K60*I62/100</f>
        <v>-1.0763749386553245</v>
      </c>
    </row>
    <row r="63" spans="1:11" ht="12.75" customHeight="1">
      <c r="A63" s="105"/>
      <c r="B63" s="58"/>
      <c r="D63" s="58"/>
      <c r="F63" s="60"/>
      <c r="G63" s="60"/>
      <c r="H63" s="243" t="s">
        <v>581</v>
      </c>
      <c r="I63" s="242">
        <f>K56/K58*100</f>
        <v>2.5214024755984514</v>
      </c>
      <c r="J63" s="105" t="s">
        <v>233</v>
      </c>
      <c r="K63" s="125">
        <f>K60*I63/100</f>
        <v>-0.05466400567097441</v>
      </c>
    </row>
    <row r="64" spans="2:11" ht="12.75" customHeight="1">
      <c r="B64" s="131"/>
      <c r="D64" s="58"/>
      <c r="F64" s="60"/>
      <c r="G64" s="60"/>
      <c r="H64" s="243" t="s">
        <v>582</v>
      </c>
      <c r="I64" s="242">
        <f>K57/K58*100</f>
        <v>47.83030699601941</v>
      </c>
      <c r="J64" s="60" t="s">
        <v>233</v>
      </c>
      <c r="K64" s="125">
        <f>K60*I64/100</f>
        <v>-1.0369610556737003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L1">
      <selection activeCell="I30" sqref="I30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91" t="s">
        <v>840</v>
      </c>
      <c r="V4" s="460" t="str">
        <f>G5</f>
        <v>      SEPT.-09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836</v>
      </c>
      <c r="G5" s="459" t="str">
        <f>'ROHTAK ROAD'!L1</f>
        <v>      SEPT.-09</v>
      </c>
      <c r="O5" s="75" t="s">
        <v>780</v>
      </c>
      <c r="Z5" s="264"/>
      <c r="AC5" s="15"/>
      <c r="AD5" s="15"/>
      <c r="AE5" s="214"/>
      <c r="AF5" s="214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9" t="str">
        <f>G5</f>
        <v>      SEPT.-09</v>
      </c>
      <c r="V7" s="449" t="s">
        <v>837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8"/>
      <c r="B9" s="349" t="s">
        <v>822</v>
      </c>
      <c r="C9" s="350"/>
      <c r="D9" s="350"/>
      <c r="E9" s="350"/>
      <c r="F9" s="350"/>
      <c r="G9" s="350"/>
      <c r="H9" s="350"/>
      <c r="I9" s="350"/>
      <c r="J9" s="351"/>
      <c r="K9" s="351"/>
      <c r="L9" s="352"/>
      <c r="M9" s="352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3"/>
      <c r="B10" s="283"/>
      <c r="C10" s="283"/>
      <c r="D10" s="283"/>
      <c r="E10" s="283"/>
      <c r="F10" s="283"/>
      <c r="G10" s="283"/>
      <c r="H10" s="283"/>
      <c r="I10" s="283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29012</v>
      </c>
      <c r="V10" s="30">
        <v>28725</v>
      </c>
      <c r="W10" s="30">
        <f>U10-V10</f>
        <v>287</v>
      </c>
      <c r="X10" s="30">
        <f>W10*T10</f>
        <v>287000</v>
      </c>
      <c r="Y10" s="123">
        <f>IF(S10="Kvarh(Lag)",X10/1000000,X10/1000)</f>
        <v>0.287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3"/>
      <c r="B11" s="283"/>
      <c r="C11" s="283"/>
      <c r="D11" s="283"/>
      <c r="E11" s="283"/>
      <c r="F11" s="283"/>
      <c r="G11" s="283"/>
      <c r="H11" s="283"/>
      <c r="I11" s="283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24334</v>
      </c>
      <c r="V11" s="30">
        <v>23481</v>
      </c>
      <c r="W11" s="30">
        <f>U11-V11</f>
        <v>853</v>
      </c>
      <c r="X11" s="30">
        <f>W11*T11</f>
        <v>853000</v>
      </c>
      <c r="Y11" s="123">
        <f>IF(S11="Kvarh(Lag)",X11/1000000,X11/1000)</f>
        <v>0.853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4"/>
      <c r="B12" s="356"/>
      <c r="C12" s="356"/>
      <c r="D12" s="356"/>
      <c r="E12" s="356"/>
      <c r="F12" s="356"/>
      <c r="G12" s="356"/>
      <c r="H12" s="356"/>
      <c r="I12" s="355"/>
      <c r="J12" s="356"/>
      <c r="K12" s="356"/>
      <c r="L12" s="357"/>
      <c r="M12" s="357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38280</v>
      </c>
      <c r="V12" s="30">
        <v>38183</v>
      </c>
      <c r="W12" s="30">
        <f>U12-V12</f>
        <v>97</v>
      </c>
      <c r="X12" s="30">
        <f>W12*T12</f>
        <v>97000</v>
      </c>
      <c r="Y12" s="123">
        <f>IF(S12="Kvarh(Lag)",X12/1000000,X12/1000)</f>
        <v>0.097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19803</v>
      </c>
      <c r="V13" s="30">
        <v>18170</v>
      </c>
      <c r="W13" s="30">
        <f>U13-V13</f>
        <v>1633</v>
      </c>
      <c r="X13" s="30">
        <f>W13*T13</f>
        <v>1633000</v>
      </c>
      <c r="Y13" s="123">
        <f>IF(S13="Kvarh(Lag)",X13/1000000,X13/1000)</f>
        <v>1.633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4"/>
      <c r="B14" s="356"/>
      <c r="C14" s="356"/>
      <c r="D14" s="356"/>
      <c r="E14" s="356"/>
      <c r="F14" s="356"/>
      <c r="G14" s="356"/>
      <c r="H14" s="356"/>
      <c r="I14" s="355"/>
      <c r="J14" s="356"/>
      <c r="K14" s="356"/>
      <c r="L14" s="357"/>
      <c r="M14" s="357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12918</v>
      </c>
      <c r="V14" s="30">
        <v>11948</v>
      </c>
      <c r="W14" s="30">
        <f>U14-V14</f>
        <v>970</v>
      </c>
      <c r="X14" s="30">
        <f>W14*T14</f>
        <v>970000</v>
      </c>
      <c r="Y14" s="123">
        <f>IF(S14="Kvarh(Lag)",X14/1000000,X14/1000)</f>
        <v>0.97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4"/>
      <c r="B15" s="356"/>
      <c r="C15" s="356"/>
      <c r="D15" s="356"/>
      <c r="E15" s="356"/>
      <c r="F15" s="356"/>
      <c r="G15" s="356"/>
      <c r="H15" s="356"/>
      <c r="I15" s="355"/>
      <c r="J15" s="356"/>
      <c r="K15" s="356"/>
      <c r="L15" s="357"/>
      <c r="M15" s="357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5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579</v>
      </c>
      <c r="V16" s="3">
        <v>558</v>
      </c>
      <c r="W16" s="30">
        <f>U16-V16</f>
        <v>21</v>
      </c>
      <c r="X16" s="30">
        <f>W16*T16</f>
        <v>2100</v>
      </c>
      <c r="Y16" s="123">
        <f>IF(S16="Kvarh(Lag)",X16/1000000,X16/1000)</f>
        <v>0.0021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3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1374</v>
      </c>
      <c r="V17" s="3">
        <v>1294</v>
      </c>
      <c r="W17" s="30">
        <f>U17-V17</f>
        <v>80</v>
      </c>
      <c r="X17" s="30">
        <f>W17*T17</f>
        <v>8000</v>
      </c>
      <c r="Y17" s="123">
        <f>IF(S17="Kvarh(Lag)",X17/1000000,X17/1000)</f>
        <v>0.008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3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8" t="s">
        <v>197</v>
      </c>
      <c r="B19" s="359" t="s">
        <v>772</v>
      </c>
      <c r="C19" s="359"/>
      <c r="D19" s="359"/>
      <c r="E19" s="355"/>
      <c r="F19" s="355"/>
      <c r="G19" s="360">
        <f>$Y$37</f>
        <v>5.82975</v>
      </c>
      <c r="H19" s="355" t="s">
        <v>773</v>
      </c>
      <c r="I19" s="283"/>
      <c r="J19" s="68"/>
      <c r="K19" s="68"/>
      <c r="L19" s="173"/>
      <c r="M19" s="173"/>
      <c r="O19" s="38"/>
      <c r="P19" s="38"/>
      <c r="R19" s="38"/>
      <c r="S19" s="38"/>
      <c r="Y19" s="8">
        <f>SUM(Y10:Y17)</f>
        <v>3.8501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1"/>
      <c r="B20" s="362"/>
      <c r="C20" s="362"/>
      <c r="D20" s="362"/>
      <c r="E20" s="283"/>
      <c r="F20" s="283"/>
      <c r="G20" s="363"/>
      <c r="H20" s="283"/>
      <c r="I20" s="364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5" t="s">
        <v>747</v>
      </c>
      <c r="B21" s="366" t="s">
        <v>774</v>
      </c>
      <c r="C21" s="366"/>
      <c r="D21" s="367"/>
      <c r="E21" s="283"/>
      <c r="F21" s="283"/>
      <c r="G21" s="368">
        <f>'STEPPED UP BY GENCO'!$I$64*-1</f>
        <v>-0.37894694640000004</v>
      </c>
      <c r="H21" s="355" t="s">
        <v>773</v>
      </c>
      <c r="I21" s="364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5"/>
      <c r="B22" s="369"/>
      <c r="C22" s="369"/>
      <c r="D22" s="369"/>
      <c r="E22" s="283"/>
      <c r="F22" s="283"/>
      <c r="G22" s="363"/>
      <c r="H22" s="283"/>
      <c r="I22" s="283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72733</v>
      </c>
      <c r="V22" s="30">
        <v>69899</v>
      </c>
      <c r="W22" s="30">
        <f aca="true" t="shared" si="0" ref="W22:W28">U22-V22</f>
        <v>2834</v>
      </c>
      <c r="X22" s="30">
        <f aca="true" t="shared" si="1" ref="X22:X28">W22*T22</f>
        <v>283400</v>
      </c>
      <c r="Y22" s="123">
        <f aca="true" t="shared" si="2" ref="Y22:Y28">IF(S22="Kvarh(Lag)",X22/1000000,X22/1000)</f>
        <v>0.2834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5"/>
      <c r="B23" s="370"/>
      <c r="C23" s="369"/>
      <c r="D23" s="369"/>
      <c r="E23" s="283"/>
      <c r="F23" s="283"/>
      <c r="G23" s="372"/>
      <c r="H23" s="283"/>
      <c r="I23" s="283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180929</v>
      </c>
      <c r="V23" s="3">
        <v>175162</v>
      </c>
      <c r="W23" s="30">
        <f t="shared" si="0"/>
        <v>5767</v>
      </c>
      <c r="X23" s="30">
        <f t="shared" si="1"/>
        <v>576700</v>
      </c>
      <c r="Y23" s="123">
        <f t="shared" si="2"/>
        <v>0.5767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1"/>
      <c r="B24" s="359"/>
      <c r="C24" s="355"/>
      <c r="D24" s="355"/>
      <c r="E24" s="355"/>
      <c r="F24" s="355"/>
      <c r="G24" s="372"/>
      <c r="H24" s="355"/>
      <c r="I24" s="356"/>
      <c r="J24" s="356"/>
      <c r="K24" s="356"/>
      <c r="L24" s="357"/>
      <c r="M24" s="357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105035</v>
      </c>
      <c r="V24" s="3">
        <v>102032</v>
      </c>
      <c r="W24" s="30">
        <f t="shared" si="0"/>
        <v>3003</v>
      </c>
      <c r="X24" s="30">
        <f t="shared" si="1"/>
        <v>300300</v>
      </c>
      <c r="Y24" s="123">
        <f t="shared" si="2"/>
        <v>0.3003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3"/>
      <c r="B25" s="366"/>
      <c r="C25" s="366"/>
      <c r="D25" s="374"/>
      <c r="E25" s="355"/>
      <c r="F25" s="355"/>
      <c r="G25" s="375"/>
      <c r="H25" s="355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98057</v>
      </c>
      <c r="V25" s="3">
        <v>94736</v>
      </c>
      <c r="W25" s="30">
        <f t="shared" si="0"/>
        <v>3321</v>
      </c>
      <c r="X25" s="30">
        <f t="shared" si="1"/>
        <v>332100</v>
      </c>
      <c r="Y25" s="123">
        <f t="shared" si="2"/>
        <v>0.3321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6"/>
      <c r="B26" s="359"/>
      <c r="C26" s="355"/>
      <c r="D26" s="355"/>
      <c r="E26" s="355"/>
      <c r="F26" s="355"/>
      <c r="G26" s="377"/>
      <c r="H26" s="355"/>
      <c r="I26" s="356"/>
      <c r="J26" s="356"/>
      <c r="K26" s="356"/>
      <c r="L26" s="357"/>
      <c r="M26" s="357"/>
      <c r="N26" s="333">
        <v>11</v>
      </c>
      <c r="O26" s="248" t="s">
        <v>166</v>
      </c>
      <c r="P26" s="297">
        <v>4865079</v>
      </c>
      <c r="Q26" s="248"/>
      <c r="R26" s="248" t="s">
        <v>684</v>
      </c>
      <c r="S26" s="60" t="s">
        <v>724</v>
      </c>
      <c r="T26" s="249">
        <v>100</v>
      </c>
      <c r="U26" s="247">
        <v>34033</v>
      </c>
      <c r="V26" s="247">
        <v>33007</v>
      </c>
      <c r="W26" s="30">
        <f t="shared" si="0"/>
        <v>1026</v>
      </c>
      <c r="X26" s="30">
        <f t="shared" si="1"/>
        <v>102600</v>
      </c>
      <c r="Y26" s="123">
        <f t="shared" si="2"/>
        <v>0.1026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8"/>
      <c r="B27" s="72"/>
      <c r="C27" s="72"/>
      <c r="D27" s="72"/>
      <c r="E27" s="72"/>
      <c r="F27" s="72"/>
      <c r="G27" s="379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201544</v>
      </c>
      <c r="V27" s="3">
        <v>195799</v>
      </c>
      <c r="W27" s="30">
        <f t="shared" si="0"/>
        <v>5745</v>
      </c>
      <c r="X27" s="30">
        <f t="shared" si="1"/>
        <v>574500</v>
      </c>
      <c r="Y27" s="123">
        <f t="shared" si="2"/>
        <v>0.5745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0"/>
      <c r="B28" s="366"/>
      <c r="C28" s="72"/>
      <c r="D28" s="72"/>
      <c r="E28" s="72"/>
      <c r="F28" s="356"/>
      <c r="G28" s="384"/>
      <c r="H28" s="359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1"/>
      <c r="B29" s="72"/>
      <c r="C29" s="72"/>
      <c r="D29" s="72"/>
      <c r="E29" s="72"/>
      <c r="F29" s="72"/>
      <c r="G29" s="382"/>
      <c r="H29" s="356"/>
      <c r="I29" s="68"/>
      <c r="J29" s="68"/>
      <c r="K29" s="68"/>
      <c r="L29" s="173"/>
      <c r="M29" s="173"/>
      <c r="N29" s="152"/>
      <c r="O29" s="2"/>
      <c r="P29" s="295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2.1696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8"/>
      <c r="B30" s="383"/>
      <c r="C30" s="369"/>
      <c r="D30" s="369"/>
      <c r="E30" s="355"/>
      <c r="F30" s="355"/>
      <c r="G30" s="384"/>
      <c r="H30" s="356"/>
      <c r="I30" s="385"/>
      <c r="J30" s="386"/>
      <c r="K30" s="356"/>
      <c r="L30" s="357"/>
      <c r="M30" s="357"/>
      <c r="N30" s="81" t="s">
        <v>595</v>
      </c>
      <c r="P30" s="296"/>
      <c r="AC30" s="2"/>
      <c r="AD30" s="2"/>
      <c r="AE30" s="15"/>
      <c r="AF30" s="15"/>
    </row>
    <row r="31" spans="1:52" s="39" customFormat="1" ht="12.75">
      <c r="A31" s="258"/>
      <c r="B31" s="369"/>
      <c r="C31" s="369"/>
      <c r="D31" s="369"/>
      <c r="E31" s="138"/>
      <c r="F31" s="28"/>
      <c r="G31" s="382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5">
        <v>4902545</v>
      </c>
      <c r="Q31" s="2"/>
      <c r="R31" s="140" t="s">
        <v>684</v>
      </c>
      <c r="S31" s="60" t="s">
        <v>724</v>
      </c>
      <c r="T31" s="4">
        <v>50</v>
      </c>
      <c r="U31" s="3">
        <v>59178</v>
      </c>
      <c r="V31" s="3">
        <v>55379</v>
      </c>
      <c r="W31" s="30">
        <f>U31-V31</f>
        <v>3799</v>
      </c>
      <c r="X31" s="30">
        <f>W31*T31</f>
        <v>189950</v>
      </c>
      <c r="Y31" s="123">
        <f>IF(S31="Kvarh(Lag)",X31/1000000,X31/1000)</f>
        <v>0.18995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3"/>
      <c r="AT31" s="4"/>
      <c r="AU31" s="4"/>
      <c r="AV31" s="4"/>
      <c r="AW31" s="4"/>
      <c r="AX31" s="4"/>
      <c r="AY31" s="3"/>
      <c r="AZ31" s="3"/>
    </row>
    <row r="32" spans="1:32" ht="13.5" customHeight="1">
      <c r="A32" s="387"/>
      <c r="B32" s="356"/>
      <c r="C32" s="356"/>
      <c r="D32" s="356"/>
      <c r="E32" s="356"/>
      <c r="F32" s="356"/>
      <c r="G32" s="191"/>
      <c r="H32" s="356"/>
      <c r="I32" s="356"/>
      <c r="J32" s="356"/>
      <c r="K32" s="356"/>
      <c r="L32" s="357"/>
      <c r="M32" s="357"/>
      <c r="N32" s="81"/>
      <c r="R32" s="10" t="s">
        <v>609</v>
      </c>
      <c r="Y32" s="8">
        <f>SUM(Y31:Y31)</f>
        <v>0.18995</v>
      </c>
      <c r="AC32" s="2"/>
      <c r="AD32" s="2"/>
      <c r="AE32" s="15"/>
      <c r="AF32" s="15"/>
    </row>
    <row r="33" spans="1:32" ht="12.75">
      <c r="A33" s="388"/>
      <c r="B33" s="132"/>
      <c r="C33" s="132"/>
      <c r="D33" s="266"/>
      <c r="E33" s="266"/>
      <c r="F33" s="266"/>
      <c r="G33" s="266"/>
      <c r="H33" s="389"/>
      <c r="I33" s="266"/>
      <c r="J33" s="266"/>
      <c r="K33" s="132"/>
      <c r="L33" s="173"/>
      <c r="M33" s="173"/>
      <c r="N33" s="152"/>
      <c r="U33" s="8" t="s">
        <v>322</v>
      </c>
      <c r="Y33" s="8">
        <f>Y29-Y32</f>
        <v>1.97965</v>
      </c>
      <c r="AC33" s="2"/>
      <c r="AD33" s="2"/>
      <c r="AE33" s="15"/>
      <c r="AF33" s="15"/>
    </row>
    <row r="34" spans="1:32" ht="12.75">
      <c r="A34" s="390"/>
      <c r="B34" s="132"/>
      <c r="C34" s="132"/>
      <c r="D34" s="132"/>
      <c r="E34" s="132"/>
      <c r="F34" s="132"/>
      <c r="G34" s="391"/>
      <c r="H34" s="391"/>
      <c r="I34" s="391"/>
      <c r="J34" s="391"/>
      <c r="K34" s="391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401"/>
      <c r="M35" s="357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5"/>
      <c r="B36" s="227"/>
      <c r="C36" s="227"/>
      <c r="D36" s="227"/>
      <c r="E36" s="227"/>
      <c r="F36" s="359" t="s">
        <v>294</v>
      </c>
      <c r="G36" s="360">
        <f>SUM(G19:G34)</f>
        <v>5.4508030536</v>
      </c>
      <c r="H36" s="359" t="s">
        <v>773</v>
      </c>
      <c r="I36" s="227"/>
      <c r="J36" s="227"/>
      <c r="K36" s="227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5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173"/>
      <c r="M37" s="173"/>
      <c r="N37" s="152"/>
      <c r="U37" s="8" t="s">
        <v>535</v>
      </c>
      <c r="Y37" s="8">
        <f>Y33+Y19+SUM(Y35:Y36)</f>
        <v>5.82975</v>
      </c>
    </row>
    <row r="38" spans="1:14" ht="12.7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57"/>
      <c r="M38" s="357"/>
      <c r="N38" s="152"/>
    </row>
    <row r="39" spans="1:14" ht="12.75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57"/>
      <c r="M39" s="357"/>
      <c r="N39" s="152"/>
    </row>
    <row r="40" spans="1:14" ht="13.5" thickBo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4"/>
      <c r="M40" s="357"/>
      <c r="N40" s="334"/>
    </row>
    <row r="41" spans="1:14" ht="13.5" thickTop="1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56"/>
      <c r="M41" s="357"/>
      <c r="N41" s="79"/>
    </row>
    <row r="42" spans="1:14" ht="12.75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56"/>
      <c r="M42" s="357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8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5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115" zoomScaleSheetLayoutView="115" workbookViewId="0" topLeftCell="A43">
      <selection activeCell="K64" sqref="K64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6"/>
      <c r="B4" s="91" t="s">
        <v>833</v>
      </c>
      <c r="C4" s="8"/>
      <c r="D4" s="8"/>
      <c r="E4" s="8"/>
      <c r="F4" s="14"/>
      <c r="G4" s="14"/>
      <c r="H4" s="14"/>
      <c r="I4" s="461" t="str">
        <f>MES!G5</f>
        <v>      SEPT.-09</v>
      </c>
      <c r="J4" s="14"/>
      <c r="K4" s="14"/>
      <c r="L4" s="14"/>
      <c r="M4" s="14"/>
    </row>
    <row r="5" spans="1:13" ht="18">
      <c r="A5" s="235" t="s">
        <v>726</v>
      </c>
      <c r="B5" s="337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8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53" t="str">
        <f>I4</f>
        <v>      SEPT.-09</v>
      </c>
      <c r="I6" s="444" t="s">
        <v>842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6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86488</v>
      </c>
      <c r="I9" s="65">
        <v>82499</v>
      </c>
      <c r="J9" s="65">
        <f>H9-I9</f>
        <v>3989</v>
      </c>
      <c r="K9" s="30">
        <f>G9*J9</f>
        <v>3989000</v>
      </c>
      <c r="L9" s="71">
        <f>IF(F9="kvarh (lag) ",K9/1000000,K9/1000)</f>
        <v>3.989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87109</v>
      </c>
      <c r="I10" s="65">
        <v>82143</v>
      </c>
      <c r="J10" s="65">
        <f>H10-I10</f>
        <v>4966</v>
      </c>
      <c r="K10" s="30">
        <f>G10*J10</f>
        <v>4966000</v>
      </c>
      <c r="L10" s="71">
        <f>IF(F10="kvarh (lag) ",K10/1000000,K10/1000)</f>
        <v>4.966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8.955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6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13853</v>
      </c>
      <c r="I14" s="65">
        <v>13280</v>
      </c>
      <c r="J14" s="65">
        <f>H14-I14</f>
        <v>573</v>
      </c>
      <c r="K14" s="30">
        <f>G14*J14</f>
        <v>573000</v>
      </c>
      <c r="L14" s="71">
        <f>IF(F14="kvarh (lag) ",K14/1000000,K14/1000)</f>
        <v>0.573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14987</v>
      </c>
      <c r="I15" s="65">
        <v>14546</v>
      </c>
      <c r="J15" s="65">
        <f>H15-I15</f>
        <v>441</v>
      </c>
      <c r="K15" s="30">
        <f>G15*J15</f>
        <v>441000</v>
      </c>
      <c r="L15" s="71">
        <f>IF(F15="kvarh (lag) ",K15/1000000,K15/1000)</f>
        <v>0.441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1.014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7.941</v>
      </c>
      <c r="M18" s="71"/>
    </row>
    <row r="19" spans="1:13" ht="12.75">
      <c r="A19" s="30"/>
      <c r="B19" s="212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6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40898</v>
      </c>
      <c r="I21" s="65">
        <v>38256</v>
      </c>
      <c r="J21" s="65">
        <f>H21-I21</f>
        <v>2642</v>
      </c>
      <c r="K21" s="30">
        <f>G21*J21</f>
        <v>5284000</v>
      </c>
      <c r="L21" s="71">
        <f>IF(F21="kvarh (lag) ",K21/1000000,K21/1000)</f>
        <v>5.284</v>
      </c>
      <c r="M21" s="446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75780</v>
      </c>
      <c r="I22" s="65">
        <v>73991</v>
      </c>
      <c r="J22" s="65">
        <f>H22-I22</f>
        <v>1789</v>
      </c>
      <c r="K22" s="30">
        <f>G22*J22</f>
        <v>1789000</v>
      </c>
      <c r="L22" s="71">
        <f>IF(F22="kvarh (lag) ",K22/1000000,K22/1000)</f>
        <v>1.789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7.0729999999999995</v>
      </c>
      <c r="M23" s="71"/>
    </row>
    <row r="24" spans="1:13" ht="12.75">
      <c r="A24" s="30"/>
      <c r="B24" s="212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6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32185</v>
      </c>
      <c r="I26" s="65">
        <v>31684</v>
      </c>
      <c r="J26" s="65">
        <f>H26-I26</f>
        <v>501</v>
      </c>
      <c r="K26" s="30">
        <f>G26*J26</f>
        <v>1002000</v>
      </c>
      <c r="L26" s="71">
        <f>IF(F26="kvarh (lag) ",K26/1000000,K26/1000)</f>
        <v>1.002</v>
      </c>
      <c r="M26" s="446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24368</v>
      </c>
      <c r="I27" s="65">
        <v>22753</v>
      </c>
      <c r="J27" s="65">
        <f>H27-I27</f>
        <v>1615</v>
      </c>
      <c r="K27" s="30">
        <f>G27*J27</f>
        <v>1615000</v>
      </c>
      <c r="L27" s="71">
        <f>IF(F27="kvarh (lag) ",K27/1000000,K27/1000)</f>
        <v>1.615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2.617</v>
      </c>
      <c r="M28" s="71"/>
    </row>
    <row r="29" spans="1:13" ht="12.75">
      <c r="A29" s="30"/>
      <c r="B29" s="212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4.4559999999999995</v>
      </c>
      <c r="M31" s="71"/>
    </row>
    <row r="32" spans="1:13" ht="12.75">
      <c r="A32" s="30"/>
      <c r="B32" s="212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6" t="s">
        <v>741</v>
      </c>
      <c r="D33" s="65"/>
      <c r="E33" s="83" t="s">
        <v>728</v>
      </c>
      <c r="F33" s="339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96360</v>
      </c>
      <c r="I34" s="65">
        <v>96023</v>
      </c>
      <c r="J34" s="65">
        <f>H34-I34</f>
        <v>337</v>
      </c>
      <c r="K34" s="30">
        <f>G34*J34</f>
        <v>337000</v>
      </c>
      <c r="L34" s="71">
        <f>IF(F34="kvarh (lag) ",K34/1000000,K34/1000)</f>
        <v>0.337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8123</v>
      </c>
      <c r="I35" s="65">
        <v>7213</v>
      </c>
      <c r="J35" s="65">
        <f>H35-I35</f>
        <v>910</v>
      </c>
      <c r="K35" s="30">
        <f>G35*J35</f>
        <v>910000</v>
      </c>
      <c r="L35" s="71">
        <f>IF(F35="kvarh (lag) ",K35/1000000,K35/1000)</f>
        <v>0.91</v>
      </c>
      <c r="M35" s="71"/>
    </row>
    <row r="36" spans="1:13" ht="12.75">
      <c r="A36" s="30"/>
      <c r="B36" s="212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1.247</v>
      </c>
      <c r="M36" s="71"/>
    </row>
    <row r="37" spans="1:13" ht="12.75">
      <c r="A37" s="30"/>
      <c r="B37" s="212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6" t="s">
        <v>741</v>
      </c>
      <c r="D38" s="65"/>
      <c r="E38" s="83" t="s">
        <v>732</v>
      </c>
      <c r="F38" s="339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9884</v>
      </c>
      <c r="I39" s="30">
        <v>6695</v>
      </c>
      <c r="J39" s="65">
        <f>H39-I39</f>
        <v>3189</v>
      </c>
      <c r="K39" s="30">
        <f>G39*J39</f>
        <v>3189000</v>
      </c>
      <c r="L39" s="71">
        <f>IF(F39="kvarh (lag) ",K39/1000000,K39/1000)</f>
        <v>3.189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277169</v>
      </c>
      <c r="I40" s="30">
        <v>274183</v>
      </c>
      <c r="J40" s="65">
        <f>H40-I40</f>
        <v>2986</v>
      </c>
      <c r="K40" s="30">
        <f>G40*J40</f>
        <v>2986000</v>
      </c>
      <c r="L40" s="71">
        <f>IF(F40="kvarh (lag) ",K40/1000000,K40/1000)</f>
        <v>2.986</v>
      </c>
      <c r="M40" s="71"/>
    </row>
    <row r="41" spans="1:13" ht="12.75">
      <c r="A41" s="30"/>
      <c r="B41" s="212"/>
      <c r="C41" s="73"/>
      <c r="D41" s="65"/>
      <c r="E41" s="65"/>
      <c r="F41" s="65"/>
      <c r="G41" s="65"/>
      <c r="H41" s="65"/>
      <c r="I41" s="65"/>
      <c r="J41" s="85" t="s">
        <v>744</v>
      </c>
      <c r="K41" s="83" t="s">
        <v>732</v>
      </c>
      <c r="L41" s="100">
        <f>SUM(L39:L40)</f>
        <v>6.175000000000001</v>
      </c>
      <c r="M41" s="71"/>
    </row>
    <row r="42" spans="1:13" ht="12.75">
      <c r="A42" s="30"/>
      <c r="B42" s="212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0">
        <f>L36-L41</f>
        <v>-4.928000000000001</v>
      </c>
    </row>
    <row r="45" spans="9:12" ht="12.75">
      <c r="I45" s="85" t="s">
        <v>746</v>
      </c>
      <c r="K45" s="85"/>
      <c r="L45" s="341">
        <f>L18+L31+L43</f>
        <v>7.468999999999998</v>
      </c>
    </row>
    <row r="47" spans="9:12" ht="12.75">
      <c r="I47" s="85"/>
      <c r="K47" s="85"/>
      <c r="L47" s="341"/>
    </row>
    <row r="49" spans="1:10" ht="12.75">
      <c r="A49" s="342" t="s">
        <v>747</v>
      </c>
      <c r="B49" s="336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9.0237</v>
      </c>
      <c r="J50" s="13" t="s">
        <v>570</v>
      </c>
    </row>
    <row r="51" spans="8:10" ht="12.75">
      <c r="H51" s="15" t="s">
        <v>751</v>
      </c>
      <c r="I51">
        <f>BYPL!$Y$30</f>
        <v>15.8484</v>
      </c>
      <c r="J51" s="13" t="s">
        <v>570</v>
      </c>
    </row>
    <row r="52" spans="8:10" ht="12.75">
      <c r="H52" s="15" t="s">
        <v>752</v>
      </c>
      <c r="I52">
        <f>NDMC!$Y$31</f>
        <v>18.4697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43.3418</v>
      </c>
      <c r="J54" s="13" t="s">
        <v>570</v>
      </c>
    </row>
    <row r="56" spans="1:10" ht="12.75">
      <c r="A56" s="336" t="s">
        <v>755</v>
      </c>
      <c r="B56" s="13"/>
      <c r="C56" s="13"/>
      <c r="D56" s="13"/>
      <c r="E56" s="13"/>
      <c r="F56" s="13"/>
      <c r="G56" s="13"/>
      <c r="H56" s="13"/>
      <c r="I56" s="343">
        <f>I54+L45</f>
        <v>50.8108</v>
      </c>
      <c r="J56" s="13" t="s">
        <v>570</v>
      </c>
    </row>
    <row r="57" spans="1:10" ht="12.75">
      <c r="A57" s="344"/>
      <c r="B57" s="336"/>
      <c r="C57" s="13"/>
      <c r="D57" s="13"/>
      <c r="E57" s="13"/>
      <c r="F57" s="13"/>
      <c r="G57" s="13"/>
      <c r="H57" s="13"/>
      <c r="I57" s="345"/>
      <c r="J57" s="13"/>
    </row>
    <row r="58" spans="1:10" ht="12.75">
      <c r="A58" s="342" t="s">
        <v>756</v>
      </c>
      <c r="B58" s="336" t="s">
        <v>757</v>
      </c>
      <c r="C58" s="13"/>
      <c r="D58" s="13"/>
      <c r="E58" s="13"/>
      <c r="F58" s="13"/>
      <c r="G58" s="13"/>
      <c r="H58" s="13"/>
      <c r="I58" s="345"/>
      <c r="J58" s="13"/>
    </row>
    <row r="59" spans="1:10" ht="12.75">
      <c r="A59" s="342"/>
      <c r="B59" s="336"/>
      <c r="C59" s="13"/>
      <c r="D59" s="13"/>
      <c r="E59" s="13"/>
      <c r="F59" s="13"/>
      <c r="G59" s="13"/>
      <c r="H59" s="13"/>
      <c r="I59" s="345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29.0881</v>
      </c>
      <c r="H60" s="2" t="s">
        <v>233</v>
      </c>
      <c r="I60">
        <f>($I$56*G60)/100</f>
        <v>14.7798963148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6">
        <v>40.8033</v>
      </c>
      <c r="H61" s="2" t="s">
        <v>233</v>
      </c>
      <c r="I61">
        <f>($I$56*G61)/100</f>
        <v>20.732483156399997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24.2407</v>
      </c>
      <c r="H62" s="2" t="s">
        <v>233</v>
      </c>
      <c r="I62">
        <f>($I$56*G62)/100</f>
        <v>12.3168935956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5.1221</v>
      </c>
      <c r="H63" s="2" t="s">
        <v>233</v>
      </c>
      <c r="I63">
        <f>($I$56*G63)/100</f>
        <v>2.6025799867999995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0.7458</v>
      </c>
      <c r="H64" s="2" t="s">
        <v>233</v>
      </c>
      <c r="I64">
        <f>($I$56*G64)/100</f>
        <v>0.37894694640000004</v>
      </c>
      <c r="J64" s="13" t="s">
        <v>570</v>
      </c>
    </row>
    <row r="65" spans="6:10" ht="12.75">
      <c r="F65" s="347"/>
      <c r="J65" s="46"/>
    </row>
    <row r="66" spans="1:10" ht="12.75">
      <c r="A66" s="10" t="s">
        <v>845</v>
      </c>
      <c r="F66" s="347"/>
      <c r="J66" s="46"/>
    </row>
    <row r="67" spans="6:10" ht="12.75">
      <c r="F67" s="347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1">
      <selection activeCell="H18" sqref="H18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5"/>
      <c r="B1" s="406"/>
      <c r="C1" s="406"/>
      <c r="D1" s="406"/>
      <c r="E1" s="406"/>
      <c r="F1" s="406"/>
      <c r="G1" s="406"/>
      <c r="H1" s="406"/>
      <c r="I1" s="407"/>
    </row>
    <row r="2" spans="1:9" ht="26.25">
      <c r="A2" s="408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8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8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8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9"/>
      <c r="B6" s="24"/>
      <c r="C6" s="24"/>
      <c r="D6" s="24"/>
      <c r="E6" s="24"/>
      <c r="F6" s="24"/>
      <c r="G6" s="24"/>
      <c r="H6" s="24"/>
      <c r="I6" s="32"/>
    </row>
    <row r="7" spans="1:9" ht="18">
      <c r="A7" s="420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0"/>
      <c r="B8" s="25"/>
      <c r="C8" s="24"/>
      <c r="D8" s="24"/>
      <c r="E8" s="24"/>
      <c r="F8" s="24"/>
      <c r="G8" s="24"/>
      <c r="H8" s="24"/>
      <c r="I8" s="32"/>
    </row>
    <row r="9" spans="1:9" ht="26.25">
      <c r="A9" s="408"/>
      <c r="B9" s="443" t="s">
        <v>847</v>
      </c>
      <c r="C9" s="24"/>
      <c r="D9" s="24"/>
      <c r="E9" s="24"/>
      <c r="F9" s="24"/>
      <c r="G9" s="24"/>
      <c r="H9" s="24"/>
      <c r="I9" s="32"/>
    </row>
    <row r="10" spans="1:9" ht="25.5">
      <c r="A10" s="409"/>
      <c r="B10" s="412"/>
      <c r="C10" s="24"/>
      <c r="D10" s="24"/>
      <c r="E10" s="24"/>
      <c r="F10" s="24"/>
      <c r="G10" s="24"/>
      <c r="H10" s="413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4"/>
      <c r="I11" s="32"/>
    </row>
    <row r="12" spans="1:9" ht="26.25">
      <c r="A12" s="31"/>
      <c r="B12" s="415" t="s">
        <v>787</v>
      </c>
      <c r="C12" s="24"/>
      <c r="D12" s="24"/>
      <c r="E12" s="24"/>
      <c r="F12" s="24"/>
      <c r="G12" s="24"/>
      <c r="H12" s="414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4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4"/>
      <c r="I14" s="32"/>
    </row>
    <row r="15" spans="1:9" ht="15.75">
      <c r="A15" s="416">
        <v>1</v>
      </c>
      <c r="B15" s="412" t="s">
        <v>788</v>
      </c>
      <c r="C15" s="417"/>
      <c r="D15" s="417"/>
      <c r="E15" s="417"/>
      <c r="F15" s="417"/>
      <c r="G15" s="418"/>
      <c r="H15" s="414">
        <f>NDPL!$G$48</f>
        <v>49.30789262952629</v>
      </c>
      <c r="I15" s="32"/>
    </row>
    <row r="16" spans="1:9" ht="15.75">
      <c r="A16" s="416"/>
      <c r="B16" s="412"/>
      <c r="C16" s="417"/>
      <c r="D16" s="417"/>
      <c r="E16" s="417"/>
      <c r="F16" s="417"/>
      <c r="G16" s="418"/>
      <c r="H16" s="414"/>
      <c r="I16" s="32"/>
    </row>
    <row r="17" spans="1:9" ht="15.75">
      <c r="A17" s="416"/>
      <c r="B17" s="412"/>
      <c r="C17" s="417"/>
      <c r="D17" s="417"/>
      <c r="E17" s="417"/>
      <c r="F17" s="417"/>
      <c r="G17" s="412"/>
      <c r="H17" s="414"/>
      <c r="I17" s="32"/>
    </row>
    <row r="18" spans="1:9" ht="15.75">
      <c r="A18" s="416">
        <v>2</v>
      </c>
      <c r="B18" s="412" t="s">
        <v>789</v>
      </c>
      <c r="C18" s="417"/>
      <c r="D18" s="417"/>
      <c r="E18" s="417"/>
      <c r="F18" s="417"/>
      <c r="G18" s="418"/>
      <c r="H18" s="414">
        <f>BRPL!$G$48</f>
        <v>66.34349190494467</v>
      </c>
      <c r="I18" s="32"/>
    </row>
    <row r="19" spans="1:9" ht="15.75">
      <c r="A19" s="416"/>
      <c r="B19" s="412"/>
      <c r="C19" s="417"/>
      <c r="D19" s="417"/>
      <c r="E19" s="417"/>
      <c r="F19" s="417"/>
      <c r="G19" s="418"/>
      <c r="H19" s="414"/>
      <c r="I19" s="32"/>
    </row>
    <row r="20" spans="1:9" ht="15.75">
      <c r="A20" s="416"/>
      <c r="B20" s="412"/>
      <c r="C20" s="417"/>
      <c r="D20" s="417"/>
      <c r="E20" s="417"/>
      <c r="F20" s="417"/>
      <c r="G20" s="412"/>
      <c r="H20" s="414"/>
      <c r="I20" s="32"/>
    </row>
    <row r="21" spans="1:9" ht="15.75">
      <c r="A21" s="416">
        <v>3</v>
      </c>
      <c r="B21" s="412" t="s">
        <v>790</v>
      </c>
      <c r="C21" s="417"/>
      <c r="D21" s="417"/>
      <c r="E21" s="417"/>
      <c r="F21" s="417"/>
      <c r="G21" s="418"/>
      <c r="H21" s="414">
        <f>BYPL!$G$46</f>
        <v>27.953442398729017</v>
      </c>
      <c r="I21" s="32"/>
    </row>
    <row r="22" spans="1:9" ht="15.75">
      <c r="A22" s="416"/>
      <c r="B22" s="412"/>
      <c r="C22" s="417"/>
      <c r="D22" s="417"/>
      <c r="E22" s="417"/>
      <c r="F22" s="417"/>
      <c r="G22" s="418"/>
      <c r="H22" s="414"/>
      <c r="I22" s="32"/>
    </row>
    <row r="23" spans="1:9" ht="15.75">
      <c r="A23" s="416"/>
      <c r="B23" s="24"/>
      <c r="C23" s="24"/>
      <c r="D23" s="24"/>
      <c r="E23" s="24"/>
      <c r="F23" s="24"/>
      <c r="G23" s="25"/>
      <c r="H23" s="429"/>
      <c r="I23" s="32"/>
    </row>
    <row r="24" spans="1:9" ht="15.75">
      <c r="A24" s="416">
        <v>4</v>
      </c>
      <c r="B24" s="412" t="s">
        <v>791</v>
      </c>
      <c r="C24" s="24"/>
      <c r="D24" s="24"/>
      <c r="E24" s="24"/>
      <c r="F24" s="24"/>
      <c r="G24" s="418"/>
      <c r="H24" s="429">
        <f>NDMC!$I$26</f>
        <v>29.967520013199984</v>
      </c>
      <c r="I24" s="32"/>
    </row>
    <row r="25" spans="1:9" ht="15.75">
      <c r="A25" s="416"/>
      <c r="B25" s="412"/>
      <c r="C25" s="24"/>
      <c r="D25" s="24"/>
      <c r="E25" s="24"/>
      <c r="F25" s="24"/>
      <c r="G25" s="418"/>
      <c r="H25" s="429"/>
      <c r="I25" s="32"/>
    </row>
    <row r="26" spans="1:9" ht="15.75">
      <c r="A26" s="416"/>
      <c r="B26" s="24"/>
      <c r="C26" s="24"/>
      <c r="D26" s="24"/>
      <c r="E26" s="24"/>
      <c r="F26" s="24"/>
      <c r="G26" s="25"/>
      <c r="H26" s="429"/>
      <c r="I26" s="32"/>
    </row>
    <row r="27" spans="1:9" ht="15.75">
      <c r="A27" s="416">
        <v>5</v>
      </c>
      <c r="B27" s="412" t="s">
        <v>792</v>
      </c>
      <c r="C27" s="24"/>
      <c r="D27" s="24"/>
      <c r="E27" s="24"/>
      <c r="F27" s="24"/>
      <c r="G27" s="418"/>
      <c r="H27" s="429">
        <f>MES!$G$36</f>
        <v>5.4508030536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7"/>
      <c r="I28" s="32"/>
    </row>
    <row r="29" spans="1:9" ht="18">
      <c r="A29" s="420"/>
      <c r="B29" s="421"/>
      <c r="C29" s="422"/>
      <c r="D29" s="422"/>
      <c r="E29" s="422"/>
      <c r="F29" s="422"/>
      <c r="G29" s="423"/>
      <c r="H29" s="417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7"/>
      <c r="I30" s="32"/>
    </row>
    <row r="31" spans="1:9" ht="15.75">
      <c r="A31" s="31"/>
      <c r="B31" s="412"/>
      <c r="C31" s="424"/>
      <c r="D31" s="424"/>
      <c r="E31" s="424"/>
      <c r="F31" s="424"/>
      <c r="G31" s="424"/>
      <c r="H31" s="417"/>
      <c r="I31" s="32"/>
    </row>
    <row r="32" spans="1:9" ht="15.75">
      <c r="A32" s="31"/>
      <c r="B32" s="424"/>
      <c r="C32" s="424"/>
      <c r="D32" s="424"/>
      <c r="E32" s="424"/>
      <c r="F32" s="424"/>
      <c r="G32" s="424"/>
      <c r="H32" s="412"/>
      <c r="I32" s="32"/>
    </row>
    <row r="33" spans="1:9" ht="15.75">
      <c r="A33" s="174" t="s">
        <v>793</v>
      </c>
      <c r="B33" s="412"/>
      <c r="C33" s="412"/>
      <c r="D33" s="412"/>
      <c r="E33" s="412"/>
      <c r="F33" s="412"/>
      <c r="G33" s="412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5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6"/>
      <c r="B39" s="427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5"/>
      <c r="B64" s="406"/>
      <c r="C64" s="406"/>
      <c r="D64" s="406"/>
      <c r="E64" s="406"/>
      <c r="F64" s="406"/>
      <c r="G64" s="406"/>
      <c r="H64" s="407"/>
    </row>
    <row r="65" spans="1:8" ht="26.25">
      <c r="A65" s="408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09"/>
      <c r="B66" s="24"/>
      <c r="C66" s="24"/>
      <c r="D66" s="24"/>
      <c r="E66" s="24"/>
      <c r="F66" s="24"/>
      <c r="G66" s="24"/>
      <c r="H66" s="32"/>
    </row>
    <row r="67" spans="1:8" ht="18">
      <c r="A67" s="410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09"/>
      <c r="B68" s="411" t="s">
        <v>795</v>
      </c>
      <c r="C68" s="24"/>
      <c r="D68" s="24"/>
      <c r="E68" s="24"/>
      <c r="F68" s="24"/>
      <c r="G68" s="24"/>
      <c r="H68" s="32"/>
    </row>
    <row r="69" spans="1:8" ht="25.5">
      <c r="A69" s="409"/>
      <c r="B69" s="412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5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8" t="s">
        <v>797</v>
      </c>
    </row>
    <row r="74" spans="1:8" ht="15.75">
      <c r="A74" s="416">
        <v>1</v>
      </c>
      <c r="B74" s="412" t="s">
        <v>798</v>
      </c>
      <c r="C74" s="417"/>
      <c r="D74" s="417"/>
      <c r="E74" s="417"/>
      <c r="F74" s="417"/>
      <c r="G74" s="429">
        <v>6270.499</v>
      </c>
      <c r="H74" s="430">
        <f>G74/G84*100</f>
        <v>28.160766407696553</v>
      </c>
    </row>
    <row r="75" spans="1:8" ht="15.75">
      <c r="A75" s="416"/>
      <c r="B75" s="412"/>
      <c r="C75" s="417"/>
      <c r="D75" s="417"/>
      <c r="E75" s="417"/>
      <c r="F75" s="417"/>
      <c r="G75" s="419"/>
      <c r="H75" s="430"/>
    </row>
    <row r="76" spans="1:8" ht="15.75">
      <c r="A76" s="416">
        <v>2</v>
      </c>
      <c r="B76" s="412" t="s">
        <v>799</v>
      </c>
      <c r="C76" s="417"/>
      <c r="D76" s="417"/>
      <c r="E76" s="417"/>
      <c r="F76" s="417"/>
      <c r="G76" s="429">
        <v>9292.131</v>
      </c>
      <c r="H76" s="430">
        <f>G76/G84*100</f>
        <v>41.73089422719241</v>
      </c>
    </row>
    <row r="77" spans="1:8" ht="15.75">
      <c r="A77" s="416"/>
      <c r="B77" s="412"/>
      <c r="C77" s="417"/>
      <c r="D77" s="417"/>
      <c r="E77" s="417"/>
      <c r="F77" s="417"/>
      <c r="G77" s="419"/>
      <c r="H77" s="430"/>
    </row>
    <row r="78" spans="1:8" ht="15.75">
      <c r="A78" s="416">
        <v>3</v>
      </c>
      <c r="B78" s="412" t="s">
        <v>800</v>
      </c>
      <c r="C78" s="417"/>
      <c r="D78" s="417"/>
      <c r="E78" s="417"/>
      <c r="F78" s="417"/>
      <c r="G78" s="429">
        <v>5282.938</v>
      </c>
      <c r="H78" s="430">
        <f>G78/G84*100</f>
        <v>23.72563698109889</v>
      </c>
    </row>
    <row r="79" spans="1:8" ht="12.75">
      <c r="A79" s="416"/>
      <c r="B79" s="24"/>
      <c r="C79" s="24"/>
      <c r="D79" s="24"/>
      <c r="E79" s="24"/>
      <c r="F79" s="24"/>
      <c r="G79" s="431"/>
      <c r="H79" s="430"/>
    </row>
    <row r="80" spans="1:8" ht="15.75">
      <c r="A80" s="416">
        <v>4</v>
      </c>
      <c r="B80" s="412" t="s">
        <v>801</v>
      </c>
      <c r="C80" s="24"/>
      <c r="D80" s="24"/>
      <c r="E80" s="24"/>
      <c r="F80" s="24"/>
      <c r="G80" s="429">
        <v>1226.702</v>
      </c>
      <c r="H80" s="430">
        <f>G80/G84*100</f>
        <v>5.509109956616559</v>
      </c>
    </row>
    <row r="81" spans="1:8" ht="12.75">
      <c r="A81" s="416"/>
      <c r="B81" s="24"/>
      <c r="C81" s="24"/>
      <c r="D81" s="24"/>
      <c r="E81" s="24"/>
      <c r="F81" s="24"/>
      <c r="G81" s="431"/>
      <c r="H81" s="430"/>
    </row>
    <row r="82" spans="1:8" ht="15.75">
      <c r="A82" s="416">
        <v>5</v>
      </c>
      <c r="B82" s="412" t="s">
        <v>802</v>
      </c>
      <c r="C82" s="24"/>
      <c r="D82" s="24"/>
      <c r="E82" s="24"/>
      <c r="F82" s="24"/>
      <c r="G82" s="429">
        <v>194.521</v>
      </c>
      <c r="H82" s="430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2"/>
      <c r="H83" s="433"/>
    </row>
    <row r="84" spans="1:8" ht="18">
      <c r="A84" s="420" t="s">
        <v>803</v>
      </c>
      <c r="B84" s="421"/>
      <c r="C84" s="422"/>
      <c r="D84" s="422"/>
      <c r="E84" s="422"/>
      <c r="F84" s="422"/>
      <c r="G84" s="434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2"/>
      <c r="H85" s="32"/>
    </row>
    <row r="86" spans="1:8" ht="15.75">
      <c r="A86" s="31"/>
      <c r="B86" s="412" t="s">
        <v>804</v>
      </c>
      <c r="C86" s="424"/>
      <c r="D86" s="424"/>
      <c r="E86" s="424"/>
      <c r="F86" s="424"/>
      <c r="G86" s="435"/>
      <c r="H86" s="436"/>
    </row>
    <row r="87" spans="1:8" ht="15">
      <c r="A87" s="31"/>
      <c r="B87" s="424"/>
      <c r="C87" s="424"/>
      <c r="D87" s="424"/>
      <c r="E87" s="424"/>
      <c r="F87" s="424"/>
      <c r="G87" s="435"/>
      <c r="H87" s="436"/>
    </row>
    <row r="88" spans="1:8" ht="15.75">
      <c r="A88" s="31"/>
      <c r="B88" s="412" t="s">
        <v>805</v>
      </c>
      <c r="C88" s="412"/>
      <c r="D88" s="412"/>
      <c r="E88" s="412"/>
      <c r="F88" s="412"/>
      <c r="G88" s="419">
        <f>G108</f>
        <v>22585.617</v>
      </c>
      <c r="H88" s="437"/>
    </row>
    <row r="89" spans="1:8" ht="15.75">
      <c r="A89" s="31"/>
      <c r="B89" s="412"/>
      <c r="C89" s="412"/>
      <c r="D89" s="412"/>
      <c r="E89" s="412"/>
      <c r="F89" s="412"/>
      <c r="G89" s="419"/>
      <c r="H89" s="437"/>
    </row>
    <row r="90" spans="1:8" ht="15.75">
      <c r="A90" s="31"/>
      <c r="B90" s="412"/>
      <c r="C90" s="412"/>
      <c r="D90" s="412"/>
      <c r="E90" s="412"/>
      <c r="F90" s="412"/>
      <c r="G90" s="419"/>
      <c r="H90" s="437"/>
    </row>
    <row r="91" spans="1:8" ht="15.75">
      <c r="A91" s="31"/>
      <c r="B91" s="412" t="s">
        <v>806</v>
      </c>
      <c r="C91" s="412"/>
      <c r="D91" s="412"/>
      <c r="E91" s="412"/>
      <c r="F91" s="412"/>
      <c r="G91" s="429">
        <f>G84</f>
        <v>22266.791</v>
      </c>
      <c r="H91" s="437"/>
    </row>
    <row r="92" spans="1:8" ht="15.75">
      <c r="A92" s="31"/>
      <c r="B92" s="412"/>
      <c r="C92" s="412"/>
      <c r="D92" s="412"/>
      <c r="E92" s="412"/>
      <c r="F92" s="412"/>
      <c r="G92" s="419"/>
      <c r="H92" s="437"/>
    </row>
    <row r="93" spans="1:8" ht="15.75">
      <c r="A93" s="31"/>
      <c r="B93" s="412" t="s">
        <v>807</v>
      </c>
      <c r="C93" s="412"/>
      <c r="D93" s="412"/>
      <c r="E93" s="412"/>
      <c r="F93" s="412"/>
      <c r="G93" s="429">
        <f>G88-G91</f>
        <v>318.8259999999973</v>
      </c>
      <c r="H93" s="437"/>
    </row>
    <row r="94" spans="1:8" ht="15.75">
      <c r="A94" s="31"/>
      <c r="B94" s="412"/>
      <c r="C94" s="412"/>
      <c r="D94" s="412"/>
      <c r="E94" s="412"/>
      <c r="F94" s="412"/>
      <c r="G94" s="419"/>
      <c r="H94" s="437"/>
    </row>
    <row r="95" spans="1:8" ht="15.75">
      <c r="A95" s="438" t="s">
        <v>808</v>
      </c>
      <c r="B95" s="24"/>
      <c r="C95" s="412"/>
      <c r="D95" s="412"/>
      <c r="E95" s="412"/>
      <c r="F95" s="412"/>
      <c r="G95" s="429">
        <f>(G93/G88)*100</f>
        <v>1.4116328989373959</v>
      </c>
      <c r="H95" s="439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0" t="s">
        <v>804</v>
      </c>
      <c r="B98" s="424"/>
      <c r="C98" s="424"/>
      <c r="D98" s="24"/>
      <c r="E98" s="24"/>
      <c r="F98" s="24"/>
      <c r="G98" s="24"/>
      <c r="H98" s="32"/>
    </row>
    <row r="99" spans="1:8" ht="15.75">
      <c r="A99" s="440"/>
      <c r="B99" s="424"/>
      <c r="C99" s="24"/>
      <c r="D99" s="24"/>
      <c r="E99" s="24"/>
      <c r="F99" s="24"/>
      <c r="G99" s="24"/>
      <c r="H99" s="32"/>
    </row>
    <row r="100" spans="1:8" ht="15.75">
      <c r="A100" s="438" t="s">
        <v>814</v>
      </c>
      <c r="B100" s="424"/>
      <c r="C100" s="424"/>
      <c r="D100" s="24"/>
      <c r="E100" s="24"/>
      <c r="F100" s="24"/>
      <c r="G100" s="24"/>
      <c r="H100" s="32"/>
    </row>
    <row r="101" spans="1:8" ht="15.75">
      <c r="A101" s="438"/>
      <c r="B101" s="424"/>
      <c r="C101" s="424"/>
      <c r="D101" s="24"/>
      <c r="E101" s="24"/>
      <c r="F101" s="24"/>
      <c r="G101" s="24"/>
      <c r="H101" s="32"/>
    </row>
    <row r="102" spans="1:8" ht="15.75">
      <c r="A102" s="438">
        <v>1</v>
      </c>
      <c r="B102" s="412" t="s">
        <v>810</v>
      </c>
      <c r="C102" s="424"/>
      <c r="D102" s="24"/>
      <c r="E102" s="24"/>
      <c r="F102" s="24"/>
      <c r="G102" s="419">
        <v>894.126</v>
      </c>
      <c r="H102" s="32"/>
    </row>
    <row r="103" spans="1:8" ht="15.75">
      <c r="A103" s="438">
        <v>2</v>
      </c>
      <c r="B103" s="412" t="s">
        <v>45</v>
      </c>
      <c r="C103" s="424"/>
      <c r="D103" s="24"/>
      <c r="E103" s="24"/>
      <c r="F103" s="24"/>
      <c r="G103" s="419">
        <v>779.931</v>
      </c>
      <c r="H103" s="32"/>
    </row>
    <row r="104" spans="1:8" ht="15.75">
      <c r="A104" s="438">
        <v>3</v>
      </c>
      <c r="B104" s="412" t="s">
        <v>620</v>
      </c>
      <c r="C104" s="424"/>
      <c r="D104" s="24"/>
      <c r="E104" s="24"/>
      <c r="F104" s="24"/>
      <c r="G104" s="419">
        <v>1253.977</v>
      </c>
      <c r="H104" s="32"/>
    </row>
    <row r="105" spans="1:8" ht="15.75">
      <c r="A105" s="438">
        <v>4</v>
      </c>
      <c r="B105" s="412" t="s">
        <v>811</v>
      </c>
      <c r="C105" s="424"/>
      <c r="D105" s="24"/>
      <c r="E105" s="24"/>
      <c r="F105" s="24"/>
      <c r="G105" s="441">
        <v>2299.562</v>
      </c>
      <c r="H105" s="32"/>
    </row>
    <row r="106" spans="1:8" ht="15.75">
      <c r="A106" s="438">
        <v>5</v>
      </c>
      <c r="B106" s="412" t="s">
        <v>812</v>
      </c>
      <c r="C106" s="424"/>
      <c r="D106" s="24"/>
      <c r="E106" s="24"/>
      <c r="F106" s="24"/>
      <c r="G106" s="441">
        <v>4947.431</v>
      </c>
      <c r="H106" s="32"/>
    </row>
    <row r="107" spans="1:8" ht="15.75">
      <c r="A107" s="438">
        <v>6</v>
      </c>
      <c r="B107" s="412" t="s">
        <v>813</v>
      </c>
      <c r="C107" s="424"/>
      <c r="D107" s="24"/>
      <c r="E107" s="24"/>
      <c r="F107" s="24"/>
      <c r="G107" s="441">
        <v>12410.59</v>
      </c>
      <c r="H107" s="32"/>
    </row>
    <row r="108" spans="1:8" ht="15.75">
      <c r="A108" s="438"/>
      <c r="B108" s="412" t="s">
        <v>294</v>
      </c>
      <c r="C108" s="424"/>
      <c r="D108" s="24"/>
      <c r="E108" s="24"/>
      <c r="F108" s="24"/>
      <c r="G108" s="441">
        <f>SUM(G102:G107)</f>
        <v>22585.617</v>
      </c>
      <c r="H108" s="32"/>
    </row>
    <row r="109" spans="1:8" ht="15.75">
      <c r="A109" s="438"/>
      <c r="B109" s="412"/>
      <c r="C109" s="424"/>
      <c r="D109" s="24"/>
      <c r="E109" s="24"/>
      <c r="F109" s="24"/>
      <c r="G109" s="441"/>
      <c r="H109" s="32"/>
    </row>
    <row r="110" spans="1:8" ht="15.75">
      <c r="A110" s="425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6"/>
      <c r="B111" s="427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ICM</cp:lastModifiedBy>
  <cp:lastPrinted>2009-10-28T09:45:24Z</cp:lastPrinted>
  <dcterms:created xsi:type="dcterms:W3CDTF">2001-08-21T10:18:15Z</dcterms:created>
  <dcterms:modified xsi:type="dcterms:W3CDTF">2009-10-30T05:43:32Z</dcterms:modified>
  <cp:category/>
  <cp:version/>
  <cp:contentType/>
  <cp:contentStatus/>
</cp:coreProperties>
</file>